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/Users/jw/Dropbox/DIP-excel/9.5 - termo budynki użyteczności publicznej/9.5 A/"/>
    </mc:Choice>
  </mc:AlternateContent>
  <xr:revisionPtr revIDLastSave="0" documentId="13_ncr:1_{8CF5751D-B845-D749-8BA3-DC0E219D9127}" xr6:coauthVersionLast="47" xr6:coauthVersionMax="47" xr10:uidLastSave="{00000000-0000-0000-0000-000000000000}"/>
  <bookViews>
    <workbookView xWindow="0" yWindow="500" windowWidth="29760" windowHeight="19300" xr2:uid="{00000000-000D-0000-FFFF-FFFF00000000}"/>
  </bookViews>
  <sheets>
    <sheet name="Dane wejściowe" sheetId="12" r:id="rId1"/>
    <sheet name="Podsumowanie budżetu" sheetId="19" r:id="rId2"/>
    <sheet name="Podział budżetu na Partnerów" sheetId="22" r:id="rId3"/>
    <sheet name="Podział budżetu na Obiekty" sheetId="24" r:id="rId4"/>
    <sheet name="Podmioty" sheetId="13" state="hidden" r:id="rId5"/>
    <sheet name="Z1 Wydatki audytowe" sheetId="15" r:id="rId6"/>
    <sheet name="Z2 Pozostałe roboty budowla" sheetId="16" r:id="rId7"/>
    <sheet name="Z3 Prace przygotowawcze" sheetId="14" r:id="rId8"/>
    <sheet name="Z4 Działania edukacyjne doradcz" sheetId="17" r:id="rId9"/>
    <sheet name="Z5 Wkład niepieniężny" sheetId="21" r:id="rId10"/>
    <sheet name="Z6 Koszty pośrednie" sheetId="25" r:id="rId11"/>
  </sheets>
  <definedNames>
    <definedName name="_xlnm._FilterDatabase" localSheetId="4" hidden="1">Podmioty!$A$16:$T$31</definedName>
    <definedName name="_xlnm._FilterDatabase" localSheetId="5" hidden="1">'Z1 Wydatki audytowe'!$A$40:$S$85</definedName>
    <definedName name="_xlnm._FilterDatabase" localSheetId="6" hidden="1">'Z2 Pozostałe roboty budowla'!$A$30:$AF$75</definedName>
    <definedName name="_xlnm._FilterDatabase" localSheetId="7" hidden="1">'Z3 Prace przygotowawcze'!$A$30:$U$75</definedName>
    <definedName name="_xlnm._FilterDatabase" localSheetId="8" hidden="1">'Z4 Działania edukacyjne doradcz'!$A$30:$U$30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5" l="1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31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28" i="12"/>
  <c r="I34" i="25"/>
  <c r="F63" i="24" s="1"/>
  <c r="I35" i="25"/>
  <c r="F74" i="24" s="1"/>
  <c r="I36" i="25"/>
  <c r="F85" i="24" s="1"/>
  <c r="I42" i="25"/>
  <c r="F151" i="24" s="1"/>
  <c r="I43" i="25"/>
  <c r="F162" i="24" s="1"/>
  <c r="I44" i="25"/>
  <c r="F173" i="24" s="1"/>
  <c r="I45" i="25"/>
  <c r="F184" i="24" s="1"/>
  <c r="H35" i="25"/>
  <c r="E74" i="24" s="1"/>
  <c r="H42" i="25"/>
  <c r="E151" i="24" s="1"/>
  <c r="H43" i="25"/>
  <c r="E162" i="24" s="1"/>
  <c r="H44" i="25"/>
  <c r="E173" i="24" s="1"/>
  <c r="H45" i="25"/>
  <c r="E184" i="24" s="1"/>
  <c r="H34" i="25"/>
  <c r="E63" i="24" s="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31" i="25"/>
  <c r="C5" i="24"/>
  <c r="C6" i="24"/>
  <c r="C7" i="24"/>
  <c r="C9" i="24"/>
  <c r="C10" i="24"/>
  <c r="C11" i="24"/>
  <c r="C12" i="24"/>
  <c r="C13" i="24"/>
  <c r="C14" i="24"/>
  <c r="C15" i="24"/>
  <c r="C16" i="24"/>
  <c r="C17" i="24"/>
  <c r="C18" i="24"/>
  <c r="C19" i="24"/>
  <c r="C8" i="24"/>
  <c r="C34" i="24"/>
  <c r="C4" i="25"/>
  <c r="C5" i="25"/>
  <c r="C6" i="25"/>
  <c r="C7" i="25"/>
  <c r="C8" i="25"/>
  <c r="C3" i="25"/>
  <c r="C6" i="17"/>
  <c r="C7" i="17"/>
  <c r="C8" i="17"/>
  <c r="C3" i="17"/>
  <c r="C4" i="17"/>
  <c r="C5" i="17"/>
  <c r="J4" i="25"/>
  <c r="J5" i="25"/>
  <c r="J6" i="25"/>
  <c r="J11" i="25"/>
  <c r="J12" i="25"/>
  <c r="J13" i="25"/>
  <c r="J14" i="25"/>
  <c r="J7" i="25"/>
  <c r="J8" i="25"/>
  <c r="J9" i="25"/>
  <c r="J10" i="25"/>
  <c r="J15" i="25"/>
  <c r="J16" i="25"/>
  <c r="J17" i="25"/>
  <c r="C3" i="13"/>
  <c r="C4" i="13"/>
  <c r="C5" i="13"/>
  <c r="C6" i="13"/>
  <c r="C7" i="13"/>
  <c r="C8" i="13"/>
  <c r="C9" i="13"/>
  <c r="C10" i="13"/>
  <c r="C11" i="13"/>
  <c r="C12" i="13"/>
  <c r="J3" i="25"/>
  <c r="I2" i="25"/>
  <c r="G17" i="25"/>
  <c r="F17" i="25"/>
  <c r="E17" i="25"/>
  <c r="D17" i="25"/>
  <c r="G16" i="25"/>
  <c r="F16" i="25"/>
  <c r="E16" i="25"/>
  <c r="D16" i="25"/>
  <c r="G15" i="25"/>
  <c r="F15" i="25"/>
  <c r="E15" i="25"/>
  <c r="D15" i="25"/>
  <c r="G14" i="25"/>
  <c r="F14" i="25"/>
  <c r="E14" i="25"/>
  <c r="D14" i="25"/>
  <c r="G13" i="25"/>
  <c r="F13" i="25"/>
  <c r="E13" i="25"/>
  <c r="D13" i="25"/>
  <c r="G12" i="25"/>
  <c r="F12" i="25"/>
  <c r="E12" i="25"/>
  <c r="D12" i="25"/>
  <c r="G11" i="25"/>
  <c r="F11" i="25"/>
  <c r="E11" i="25"/>
  <c r="D11" i="25"/>
  <c r="G10" i="25"/>
  <c r="F10" i="25"/>
  <c r="E10" i="25"/>
  <c r="D10" i="25"/>
  <c r="G9" i="25"/>
  <c r="F9" i="25"/>
  <c r="E9" i="25"/>
  <c r="D9" i="25"/>
  <c r="G8" i="25"/>
  <c r="F8" i="25"/>
  <c r="E8" i="25"/>
  <c r="D8" i="25"/>
  <c r="G7" i="25"/>
  <c r="F7" i="25"/>
  <c r="E7" i="25"/>
  <c r="D7" i="25"/>
  <c r="G6" i="25"/>
  <c r="F6" i="25"/>
  <c r="E6" i="25"/>
  <c r="D6" i="25"/>
  <c r="G5" i="25"/>
  <c r="E33" i="25" s="1"/>
  <c r="F5" i="25"/>
  <c r="E5" i="25"/>
  <c r="D5" i="25"/>
  <c r="G4" i="25"/>
  <c r="E32" i="25" s="1"/>
  <c r="F4" i="25"/>
  <c r="E4" i="25"/>
  <c r="D4" i="25"/>
  <c r="G3" i="25"/>
  <c r="E31" i="25" s="1"/>
  <c r="F3" i="25"/>
  <c r="E3" i="25"/>
  <c r="D3" i="25"/>
  <c r="N2" i="25"/>
  <c r="M2" i="25"/>
  <c r="H2" i="25"/>
  <c r="G2" i="25"/>
  <c r="H36" i="25" l="1"/>
  <c r="E85" i="24" s="1"/>
  <c r="U2" i="25"/>
  <c r="T2" i="25"/>
  <c r="Q2" i="25"/>
  <c r="P2" i="25"/>
  <c r="D83" i="19"/>
  <c r="N6" i="25" l="1"/>
  <c r="T5" i="25"/>
  <c r="T15" i="25"/>
  <c r="T11" i="25"/>
  <c r="T6" i="25"/>
  <c r="T9" i="25"/>
  <c r="T10" i="25"/>
  <c r="T7" i="25"/>
  <c r="T17" i="25"/>
  <c r="T13" i="25"/>
  <c r="T16" i="25"/>
  <c r="T12" i="25"/>
  <c r="T8" i="25"/>
  <c r="T14" i="25"/>
  <c r="Q14" i="25"/>
  <c r="Q6" i="25"/>
  <c r="Q16" i="25"/>
  <c r="Q8" i="25"/>
  <c r="Q15" i="25"/>
  <c r="Q7" i="25"/>
  <c r="Q17" i="25"/>
  <c r="M17" i="25"/>
  <c r="P3" i="25"/>
  <c r="P14" i="25"/>
  <c r="P10" i="25"/>
  <c r="P4" i="25"/>
  <c r="P7" i="25"/>
  <c r="P12" i="25"/>
  <c r="P8" i="25"/>
  <c r="P17" i="25"/>
  <c r="P5" i="25"/>
  <c r="P16" i="25"/>
  <c r="P9" i="25"/>
  <c r="P15" i="25"/>
  <c r="P11" i="25"/>
  <c r="P6" i="25"/>
  <c r="P13" i="25"/>
  <c r="N17" i="25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O75" i="19"/>
  <c r="C61" i="19"/>
  <c r="D61" i="19"/>
  <c r="E61" i="19"/>
  <c r="F61" i="19"/>
  <c r="O60" i="19" s="1"/>
  <c r="L61" i="19"/>
  <c r="M61" i="19"/>
  <c r="N61" i="19"/>
  <c r="C62" i="19"/>
  <c r="D62" i="19"/>
  <c r="E62" i="19"/>
  <c r="F62" i="19"/>
  <c r="O61" i="19" s="1"/>
  <c r="L62" i="19"/>
  <c r="M62" i="19"/>
  <c r="N62" i="19"/>
  <c r="C63" i="19"/>
  <c r="D63" i="19"/>
  <c r="E63" i="19"/>
  <c r="F63" i="19"/>
  <c r="O62" i="19" s="1"/>
  <c r="L63" i="19"/>
  <c r="M63" i="19"/>
  <c r="N63" i="19"/>
  <c r="C64" i="19"/>
  <c r="D64" i="19"/>
  <c r="E64" i="19"/>
  <c r="F64" i="19"/>
  <c r="O63" i="19" s="1"/>
  <c r="L64" i="19"/>
  <c r="M64" i="19"/>
  <c r="N64" i="19"/>
  <c r="C65" i="19"/>
  <c r="D65" i="19"/>
  <c r="E65" i="19"/>
  <c r="F65" i="19"/>
  <c r="O64" i="19" s="1"/>
  <c r="L65" i="19"/>
  <c r="M65" i="19"/>
  <c r="N65" i="19"/>
  <c r="C66" i="19"/>
  <c r="D66" i="19"/>
  <c r="E66" i="19"/>
  <c r="F66" i="19"/>
  <c r="O65" i="19" s="1"/>
  <c r="L66" i="19"/>
  <c r="M66" i="19"/>
  <c r="N66" i="19"/>
  <c r="C67" i="19"/>
  <c r="D67" i="19"/>
  <c r="E67" i="19"/>
  <c r="F67" i="19"/>
  <c r="O66" i="19" s="1"/>
  <c r="L67" i="19"/>
  <c r="M67" i="19"/>
  <c r="N67" i="19"/>
  <c r="C68" i="19"/>
  <c r="D68" i="19"/>
  <c r="E68" i="19"/>
  <c r="F68" i="19"/>
  <c r="O67" i="19" s="1"/>
  <c r="L68" i="19"/>
  <c r="M68" i="19"/>
  <c r="N68" i="19"/>
  <c r="C69" i="19"/>
  <c r="D69" i="19"/>
  <c r="E69" i="19"/>
  <c r="F69" i="19"/>
  <c r="O68" i="19" s="1"/>
  <c r="L69" i="19"/>
  <c r="M69" i="19"/>
  <c r="N69" i="19"/>
  <c r="C70" i="19"/>
  <c r="D70" i="19"/>
  <c r="E70" i="19"/>
  <c r="F70" i="19"/>
  <c r="O69" i="19" s="1"/>
  <c r="L70" i="19"/>
  <c r="M70" i="19"/>
  <c r="N70" i="19"/>
  <c r="C71" i="19"/>
  <c r="D71" i="19"/>
  <c r="E71" i="19"/>
  <c r="F71" i="19"/>
  <c r="O70" i="19" s="1"/>
  <c r="L71" i="19"/>
  <c r="M71" i="19"/>
  <c r="N71" i="19"/>
  <c r="C72" i="19"/>
  <c r="D72" i="19"/>
  <c r="E72" i="19"/>
  <c r="F72" i="19"/>
  <c r="O71" i="19" s="1"/>
  <c r="L72" i="19"/>
  <c r="M72" i="19"/>
  <c r="N72" i="19"/>
  <c r="C73" i="19"/>
  <c r="D73" i="19"/>
  <c r="E73" i="19"/>
  <c r="F73" i="19"/>
  <c r="O72" i="19" s="1"/>
  <c r="L73" i="19"/>
  <c r="M73" i="19"/>
  <c r="N73" i="19"/>
  <c r="C74" i="19"/>
  <c r="D74" i="19"/>
  <c r="E74" i="19"/>
  <c r="F74" i="19"/>
  <c r="O73" i="19" s="1"/>
  <c r="L74" i="19"/>
  <c r="M74" i="19"/>
  <c r="N74" i="19"/>
  <c r="C75" i="19"/>
  <c r="D75" i="19"/>
  <c r="E75" i="19"/>
  <c r="F75" i="19"/>
  <c r="O74" i="19" s="1"/>
  <c r="L75" i="19"/>
  <c r="M75" i="19"/>
  <c r="N75" i="19"/>
  <c r="D60" i="19"/>
  <c r="E60" i="19"/>
  <c r="F60" i="19"/>
  <c r="G60" i="19"/>
  <c r="H60" i="19"/>
  <c r="I60" i="19"/>
  <c r="L60" i="19"/>
  <c r="M60" i="19"/>
  <c r="N60" i="19"/>
  <c r="C60" i="19"/>
  <c r="J27" i="12"/>
  <c r="I27" i="12"/>
  <c r="K2" i="15" s="1"/>
  <c r="C6" i="22"/>
  <c r="C7" i="22"/>
  <c r="C8" i="22"/>
  <c r="C9" i="22"/>
  <c r="C10" i="22"/>
  <c r="C5" i="22"/>
  <c r="I28" i="19"/>
  <c r="I90" i="19" s="1"/>
  <c r="H28" i="19"/>
  <c r="H90" i="19" s="1"/>
  <c r="I27" i="19"/>
  <c r="I89" i="19" s="1"/>
  <c r="H27" i="19"/>
  <c r="H89" i="19" s="1"/>
  <c r="I26" i="19"/>
  <c r="H26" i="19"/>
  <c r="H88" i="19" s="1"/>
  <c r="K60" i="19" l="1"/>
  <c r="K16" i="13"/>
  <c r="L2" i="15"/>
  <c r="P18" i="25"/>
  <c r="M8" i="25"/>
  <c r="M3" i="25"/>
  <c r="M13" i="25"/>
  <c r="N8" i="25"/>
  <c r="M5" i="25"/>
  <c r="M10" i="25"/>
  <c r="M4" i="25"/>
  <c r="N7" i="25"/>
  <c r="M9" i="25"/>
  <c r="M11" i="25"/>
  <c r="M6" i="25"/>
  <c r="N15" i="25"/>
  <c r="N16" i="25"/>
  <c r="M14" i="25"/>
  <c r="M15" i="25"/>
  <c r="M7" i="25"/>
  <c r="N14" i="25"/>
  <c r="M12" i="25"/>
  <c r="M16" i="25"/>
  <c r="J60" i="19"/>
  <c r="I88" i="19"/>
  <c r="O59" i="19"/>
  <c r="G57" i="19" s="1"/>
  <c r="J44" i="15"/>
  <c r="K44" i="15"/>
  <c r="J45" i="15"/>
  <c r="K45" i="15"/>
  <c r="J46" i="15"/>
  <c r="K46" i="15"/>
  <c r="J47" i="15"/>
  <c r="K47" i="15"/>
  <c r="J48" i="15"/>
  <c r="K48" i="15"/>
  <c r="J49" i="15"/>
  <c r="K49" i="15"/>
  <c r="J50" i="15"/>
  <c r="K50" i="15"/>
  <c r="J51" i="15"/>
  <c r="K51" i="15"/>
  <c r="J52" i="15"/>
  <c r="K52" i="15"/>
  <c r="J53" i="15"/>
  <c r="K53" i="15"/>
  <c r="J54" i="15"/>
  <c r="K54" i="15"/>
  <c r="J55" i="15"/>
  <c r="K55" i="15"/>
  <c r="J56" i="15"/>
  <c r="K56" i="15"/>
  <c r="J57" i="15"/>
  <c r="K57" i="15"/>
  <c r="J58" i="15"/>
  <c r="K58" i="15"/>
  <c r="J59" i="15"/>
  <c r="K59" i="15"/>
  <c r="J60" i="15"/>
  <c r="K60" i="15"/>
  <c r="J61" i="15"/>
  <c r="K61" i="15"/>
  <c r="J62" i="15"/>
  <c r="K62" i="15"/>
  <c r="J63" i="15"/>
  <c r="K63" i="15"/>
  <c r="J64" i="15"/>
  <c r="K64" i="15"/>
  <c r="J65" i="15"/>
  <c r="K65" i="15"/>
  <c r="J66" i="15"/>
  <c r="K66" i="15"/>
  <c r="J67" i="15"/>
  <c r="K67" i="15"/>
  <c r="J68" i="15"/>
  <c r="K68" i="15"/>
  <c r="J69" i="15"/>
  <c r="K69" i="15"/>
  <c r="J70" i="15"/>
  <c r="K70" i="15"/>
  <c r="J71" i="15"/>
  <c r="K71" i="15"/>
  <c r="J72" i="15"/>
  <c r="K72" i="15"/>
  <c r="J73" i="15"/>
  <c r="K73" i="15"/>
  <c r="J74" i="15"/>
  <c r="K74" i="15"/>
  <c r="J75" i="15"/>
  <c r="K75" i="15"/>
  <c r="J76" i="15"/>
  <c r="K76" i="15"/>
  <c r="J77" i="15"/>
  <c r="K77" i="15"/>
  <c r="J78" i="15"/>
  <c r="K78" i="15"/>
  <c r="J79" i="15"/>
  <c r="K79" i="15"/>
  <c r="J80" i="15"/>
  <c r="K80" i="15"/>
  <c r="J81" i="15"/>
  <c r="K81" i="15"/>
  <c r="J82" i="15"/>
  <c r="K82" i="15"/>
  <c r="J83" i="15"/>
  <c r="K83" i="15"/>
  <c r="J84" i="15"/>
  <c r="K84" i="15"/>
  <c r="J85" i="15"/>
  <c r="K85" i="15"/>
  <c r="H31" i="12"/>
  <c r="H32" i="12"/>
  <c r="H33" i="12"/>
  <c r="H34" i="12"/>
  <c r="H35" i="12"/>
  <c r="H36" i="12"/>
  <c r="H37" i="12"/>
  <c r="H38" i="12"/>
  <c r="H39" i="12"/>
  <c r="H40" i="12"/>
  <c r="H41" i="12"/>
  <c r="H42" i="12"/>
  <c r="F32" i="12"/>
  <c r="F33" i="12"/>
  <c r="J33" i="12" s="1"/>
  <c r="K66" i="19" s="1"/>
  <c r="F34" i="12"/>
  <c r="J34" i="12" s="1"/>
  <c r="K67" i="19" s="1"/>
  <c r="F35" i="12"/>
  <c r="F36" i="12"/>
  <c r="I36" i="12" s="1"/>
  <c r="F37" i="12"/>
  <c r="I37" i="12" s="1"/>
  <c r="F38" i="12"/>
  <c r="I38" i="12" s="1"/>
  <c r="F39" i="12"/>
  <c r="F40" i="12"/>
  <c r="F41" i="12"/>
  <c r="J41" i="12" s="1"/>
  <c r="K74" i="19" s="1"/>
  <c r="F42" i="12"/>
  <c r="I42" i="12" s="1"/>
  <c r="F31" i="12"/>
  <c r="S2" i="15"/>
  <c r="S16" i="15" s="1"/>
  <c r="R2" i="15"/>
  <c r="R14" i="15" s="1"/>
  <c r="J42" i="12" l="1"/>
  <c r="K75" i="19" s="1"/>
  <c r="I34" i="12"/>
  <c r="I66" i="19"/>
  <c r="G70" i="19"/>
  <c r="H12" i="25"/>
  <c r="G69" i="19"/>
  <c r="H11" i="25"/>
  <c r="J69" i="19"/>
  <c r="K11" i="25"/>
  <c r="I65" i="19"/>
  <c r="G64" i="19"/>
  <c r="H6" i="25"/>
  <c r="G68" i="19"/>
  <c r="H10" i="25"/>
  <c r="I74" i="19"/>
  <c r="I69" i="19"/>
  <c r="I64" i="19"/>
  <c r="I73" i="19"/>
  <c r="I75" i="19"/>
  <c r="G66" i="19"/>
  <c r="H8" i="25"/>
  <c r="G65" i="19"/>
  <c r="H7" i="25"/>
  <c r="J71" i="19"/>
  <c r="K13" i="25"/>
  <c r="J67" i="19"/>
  <c r="K9" i="25"/>
  <c r="I70" i="19"/>
  <c r="G67" i="19"/>
  <c r="H9" i="25"/>
  <c r="G73" i="19"/>
  <c r="H15" i="25"/>
  <c r="G72" i="19"/>
  <c r="H14" i="25"/>
  <c r="I71" i="19"/>
  <c r="I67" i="19"/>
  <c r="G75" i="19"/>
  <c r="H17" i="25"/>
  <c r="I68" i="19"/>
  <c r="G74" i="19"/>
  <c r="H16" i="25"/>
  <c r="I72" i="19"/>
  <c r="G71" i="19"/>
  <c r="H13" i="25"/>
  <c r="J75" i="19"/>
  <c r="K17" i="25"/>
  <c r="J70" i="19"/>
  <c r="K12" i="25"/>
  <c r="M18" i="25"/>
  <c r="J39" i="12"/>
  <c r="K72" i="19" s="1"/>
  <c r="I39" i="12"/>
  <c r="J36" i="12"/>
  <c r="K69" i="19" s="1"/>
  <c r="I41" i="12"/>
  <c r="J38" i="12"/>
  <c r="K71" i="19" s="1"/>
  <c r="I33" i="12"/>
  <c r="J35" i="12"/>
  <c r="K68" i="19" s="1"/>
  <c r="J40" i="12"/>
  <c r="K73" i="19" s="1"/>
  <c r="I35" i="12"/>
  <c r="J32" i="12"/>
  <c r="K65" i="19" s="1"/>
  <c r="I40" i="12"/>
  <c r="J37" i="12"/>
  <c r="K70" i="19" s="1"/>
  <c r="I32" i="12"/>
  <c r="J31" i="12"/>
  <c r="K64" i="19" s="1"/>
  <c r="I31" i="12"/>
  <c r="R5" i="15"/>
  <c r="R9" i="15"/>
  <c r="R13" i="15"/>
  <c r="Y2" i="15"/>
  <c r="Y15" i="15" s="1"/>
  <c r="Z2" i="15"/>
  <c r="Z17" i="15" s="1"/>
  <c r="S5" i="15"/>
  <c r="S9" i="15"/>
  <c r="S13" i="15"/>
  <c r="R17" i="15"/>
  <c r="S17" i="15"/>
  <c r="R10" i="15"/>
  <c r="S6" i="15"/>
  <c r="S10" i="15"/>
  <c r="R3" i="15"/>
  <c r="R7" i="15"/>
  <c r="R11" i="15"/>
  <c r="R15" i="15"/>
  <c r="S14" i="15"/>
  <c r="S3" i="15"/>
  <c r="S7" i="15"/>
  <c r="S11" i="15"/>
  <c r="S15" i="15"/>
  <c r="R4" i="15"/>
  <c r="R8" i="15"/>
  <c r="R12" i="15"/>
  <c r="R16" i="15"/>
  <c r="R6" i="15"/>
  <c r="S4" i="15"/>
  <c r="S8" i="15"/>
  <c r="S12" i="15"/>
  <c r="Y16" i="15" l="1"/>
  <c r="Y13" i="15"/>
  <c r="Y3" i="15"/>
  <c r="J65" i="19"/>
  <c r="K7" i="25"/>
  <c r="J64" i="19"/>
  <c r="K6" i="25"/>
  <c r="Y7" i="15"/>
  <c r="J66" i="19"/>
  <c r="K8" i="25"/>
  <c r="J74" i="19"/>
  <c r="K16" i="25"/>
  <c r="J73" i="19"/>
  <c r="K15" i="25"/>
  <c r="J72" i="19"/>
  <c r="K14" i="25"/>
  <c r="J68" i="19"/>
  <c r="K10" i="25"/>
  <c r="Z13" i="15"/>
  <c r="Z15" i="15"/>
  <c r="Z8" i="15"/>
  <c r="Z6" i="15"/>
  <c r="AF2" i="15"/>
  <c r="AF7" i="15" s="1"/>
  <c r="Y10" i="15"/>
  <c r="Y9" i="15"/>
  <c r="Y6" i="15"/>
  <c r="Y12" i="15"/>
  <c r="Z12" i="15"/>
  <c r="Z11" i="15"/>
  <c r="Y14" i="15"/>
  <c r="AG2" i="15"/>
  <c r="AG10" i="15" s="1"/>
  <c r="Z3" i="15"/>
  <c r="Z10" i="15"/>
  <c r="Y8" i="15"/>
  <c r="Y11" i="15"/>
  <c r="Z9" i="15"/>
  <c r="Z7" i="15"/>
  <c r="Z16" i="15"/>
  <c r="Y17" i="15"/>
  <c r="Z14" i="15"/>
  <c r="Y4" i="15"/>
  <c r="Y5" i="15"/>
  <c r="R18" i="15"/>
  <c r="S18" i="15"/>
  <c r="AF15" i="15" l="1"/>
  <c r="AF12" i="15"/>
  <c r="AF14" i="15"/>
  <c r="AF10" i="15"/>
  <c r="AF8" i="15"/>
  <c r="AF11" i="15"/>
  <c r="AF6" i="15"/>
  <c r="AF13" i="15"/>
  <c r="AF9" i="15"/>
  <c r="AF16" i="15"/>
  <c r="AF17" i="15"/>
  <c r="AG13" i="15"/>
  <c r="AG16" i="15"/>
  <c r="AG14" i="15"/>
  <c r="AG9" i="15"/>
  <c r="AG8" i="15"/>
  <c r="AG7" i="15"/>
  <c r="AG12" i="15"/>
  <c r="AG6" i="15"/>
  <c r="AG17" i="15"/>
  <c r="AG15" i="15"/>
  <c r="AG11" i="15"/>
  <c r="Y18" i="15"/>
  <c r="I40" i="19" s="1"/>
  <c r="H41" i="19"/>
  <c r="C4" i="24" l="1"/>
  <c r="C23" i="24"/>
  <c r="C45" i="24"/>
  <c r="C56" i="24"/>
  <c r="C78" i="24"/>
  <c r="C89" i="24"/>
  <c r="C100" i="24"/>
  <c r="C111" i="24"/>
  <c r="C122" i="24"/>
  <c r="C133" i="24"/>
  <c r="C144" i="24"/>
  <c r="C155" i="24"/>
  <c r="C166" i="24"/>
  <c r="C177" i="24"/>
  <c r="B19" i="24"/>
  <c r="A177" i="24" s="1"/>
  <c r="B5" i="24"/>
  <c r="A23" i="24" s="1"/>
  <c r="B6" i="24"/>
  <c r="A34" i="24" s="1"/>
  <c r="B7" i="24"/>
  <c r="A45" i="24" s="1"/>
  <c r="B8" i="24"/>
  <c r="A56" i="24" s="1"/>
  <c r="B9" i="24"/>
  <c r="A67" i="24" s="1"/>
  <c r="B10" i="24"/>
  <c r="A78" i="24" s="1"/>
  <c r="B11" i="24"/>
  <c r="A89" i="24" s="1"/>
  <c r="B12" i="24"/>
  <c r="A100" i="24" s="1"/>
  <c r="B13" i="24"/>
  <c r="A111" i="24" s="1"/>
  <c r="B14" i="24"/>
  <c r="A122" i="24" s="1"/>
  <c r="B15" i="24"/>
  <c r="A133" i="24" s="1"/>
  <c r="B16" i="24"/>
  <c r="A144" i="24" s="1"/>
  <c r="B17" i="24"/>
  <c r="A155" i="24" s="1"/>
  <c r="B18" i="24"/>
  <c r="A166" i="24" s="1"/>
  <c r="B4" i="24"/>
  <c r="C67" i="24"/>
  <c r="C68" i="22"/>
  <c r="A68" i="22"/>
  <c r="C57" i="22"/>
  <c r="A57" i="22"/>
  <c r="C46" i="22"/>
  <c r="A46" i="22"/>
  <c r="C35" i="22"/>
  <c r="A35" i="22"/>
  <c r="A24" i="22"/>
  <c r="F48" i="24"/>
  <c r="C24" i="22"/>
  <c r="C13" i="22"/>
  <c r="G129" i="19"/>
  <c r="H129" i="19"/>
  <c r="J132" i="19"/>
  <c r="J133" i="19"/>
  <c r="H136" i="19"/>
  <c r="A137" i="19"/>
  <c r="B137" i="19"/>
  <c r="C137" i="19"/>
  <c r="D137" i="19"/>
  <c r="A138" i="19"/>
  <c r="B138" i="19"/>
  <c r="C138" i="19"/>
  <c r="D138" i="19"/>
  <c r="A139" i="19"/>
  <c r="B139" i="19"/>
  <c r="C139" i="19"/>
  <c r="D139" i="19"/>
  <c r="A140" i="19"/>
  <c r="B140" i="19"/>
  <c r="C140" i="19"/>
  <c r="D140" i="19"/>
  <c r="I1" i="19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J46" i="16"/>
  <c r="K46" i="16"/>
  <c r="J47" i="16"/>
  <c r="K47" i="16"/>
  <c r="J48" i="16"/>
  <c r="K48" i="16"/>
  <c r="J49" i="16"/>
  <c r="K49" i="16"/>
  <c r="J50" i="16"/>
  <c r="K50" i="16"/>
  <c r="J51" i="16"/>
  <c r="K51" i="16"/>
  <c r="J52" i="16"/>
  <c r="K52" i="16"/>
  <c r="J53" i="16"/>
  <c r="K53" i="16"/>
  <c r="J54" i="16"/>
  <c r="K54" i="16"/>
  <c r="J55" i="16"/>
  <c r="K55" i="16"/>
  <c r="J56" i="16"/>
  <c r="K56" i="16"/>
  <c r="J57" i="16"/>
  <c r="K57" i="16"/>
  <c r="J58" i="16"/>
  <c r="K58" i="16"/>
  <c r="J59" i="16"/>
  <c r="K59" i="16"/>
  <c r="J60" i="16"/>
  <c r="K60" i="16"/>
  <c r="J61" i="16"/>
  <c r="K61" i="16"/>
  <c r="J62" i="16"/>
  <c r="K62" i="16"/>
  <c r="J63" i="16"/>
  <c r="K63" i="16"/>
  <c r="J64" i="16"/>
  <c r="K64" i="16"/>
  <c r="J65" i="16"/>
  <c r="K65" i="16"/>
  <c r="J66" i="16"/>
  <c r="K66" i="16"/>
  <c r="J67" i="16"/>
  <c r="K67" i="16"/>
  <c r="J68" i="16"/>
  <c r="K68" i="16"/>
  <c r="J69" i="16"/>
  <c r="K69" i="16"/>
  <c r="J70" i="16"/>
  <c r="K70" i="16"/>
  <c r="J71" i="16"/>
  <c r="K71" i="16"/>
  <c r="J72" i="16"/>
  <c r="K72" i="16"/>
  <c r="J73" i="16"/>
  <c r="K73" i="16"/>
  <c r="J74" i="16"/>
  <c r="K74" i="16"/>
  <c r="J75" i="16"/>
  <c r="K75" i="16"/>
  <c r="J46" i="14"/>
  <c r="K46" i="14"/>
  <c r="J47" i="14"/>
  <c r="K47" i="14"/>
  <c r="J48" i="14"/>
  <c r="K48" i="14"/>
  <c r="J49" i="14"/>
  <c r="K49" i="14"/>
  <c r="J50" i="14"/>
  <c r="K50" i="14"/>
  <c r="J51" i="14"/>
  <c r="K51" i="14"/>
  <c r="J52" i="14"/>
  <c r="K52" i="14"/>
  <c r="J53" i="14"/>
  <c r="K53" i="14"/>
  <c r="J54" i="14"/>
  <c r="K54" i="14"/>
  <c r="J55" i="14"/>
  <c r="K55" i="14"/>
  <c r="J56" i="14"/>
  <c r="K56" i="14"/>
  <c r="J57" i="14"/>
  <c r="K57" i="14"/>
  <c r="J58" i="14"/>
  <c r="K58" i="14"/>
  <c r="J59" i="14"/>
  <c r="K59" i="14"/>
  <c r="J60" i="14"/>
  <c r="K60" i="14"/>
  <c r="J61" i="14"/>
  <c r="K61" i="14"/>
  <c r="J62" i="14"/>
  <c r="K62" i="14"/>
  <c r="J63" i="14"/>
  <c r="K63" i="14"/>
  <c r="J64" i="14"/>
  <c r="K64" i="14"/>
  <c r="J65" i="14"/>
  <c r="K65" i="14"/>
  <c r="J66" i="14"/>
  <c r="K66" i="14"/>
  <c r="J67" i="14"/>
  <c r="K67" i="14"/>
  <c r="J68" i="14"/>
  <c r="K68" i="14"/>
  <c r="J69" i="14"/>
  <c r="K69" i="14"/>
  <c r="J70" i="14"/>
  <c r="K70" i="14"/>
  <c r="J71" i="14"/>
  <c r="K71" i="14"/>
  <c r="J72" i="14"/>
  <c r="K72" i="14"/>
  <c r="J73" i="14"/>
  <c r="K73" i="14"/>
  <c r="J74" i="14"/>
  <c r="K74" i="14"/>
  <c r="J75" i="14"/>
  <c r="K75" i="14"/>
  <c r="J46" i="17"/>
  <c r="K46" i="17"/>
  <c r="J47" i="17"/>
  <c r="K47" i="17"/>
  <c r="J48" i="17"/>
  <c r="K48" i="17"/>
  <c r="J49" i="17"/>
  <c r="K49" i="17"/>
  <c r="J50" i="17"/>
  <c r="K50" i="17"/>
  <c r="J51" i="17"/>
  <c r="K51" i="17"/>
  <c r="J52" i="17"/>
  <c r="K52" i="17"/>
  <c r="J53" i="17"/>
  <c r="K53" i="17"/>
  <c r="J54" i="17"/>
  <c r="K54" i="17"/>
  <c r="J55" i="17"/>
  <c r="K55" i="17"/>
  <c r="J56" i="17"/>
  <c r="K56" i="17"/>
  <c r="J57" i="17"/>
  <c r="K57" i="17"/>
  <c r="J58" i="17"/>
  <c r="K58" i="17"/>
  <c r="J59" i="17"/>
  <c r="K59" i="17"/>
  <c r="J60" i="17"/>
  <c r="K60" i="17"/>
  <c r="J61" i="17"/>
  <c r="K61" i="17"/>
  <c r="J62" i="17"/>
  <c r="K62" i="17"/>
  <c r="J63" i="17"/>
  <c r="K63" i="17"/>
  <c r="J64" i="17"/>
  <c r="K64" i="17"/>
  <c r="J65" i="17"/>
  <c r="K65" i="17"/>
  <c r="J66" i="17"/>
  <c r="K66" i="17"/>
  <c r="J67" i="17"/>
  <c r="K67" i="17"/>
  <c r="J68" i="17"/>
  <c r="K68" i="17"/>
  <c r="J69" i="17"/>
  <c r="K69" i="17"/>
  <c r="J70" i="17"/>
  <c r="K70" i="17"/>
  <c r="J71" i="17"/>
  <c r="K71" i="17"/>
  <c r="J72" i="17"/>
  <c r="K72" i="17"/>
  <c r="J73" i="17"/>
  <c r="K73" i="17"/>
  <c r="J74" i="17"/>
  <c r="K74" i="17"/>
  <c r="J75" i="17"/>
  <c r="K75" i="17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E40" i="22" l="1"/>
  <c r="F27" i="24"/>
  <c r="F124" i="24"/>
  <c r="K125" i="24" s="1"/>
  <c r="L125" i="24" s="1"/>
  <c r="F38" i="24"/>
  <c r="G172" i="24"/>
  <c r="I117" i="24"/>
  <c r="F160" i="24"/>
  <c r="E73" i="24"/>
  <c r="F105" i="24"/>
  <c r="F149" i="24"/>
  <c r="I183" i="24"/>
  <c r="F93" i="24"/>
  <c r="E95" i="24"/>
  <c r="G95" i="24"/>
  <c r="H95" i="24"/>
  <c r="F95" i="24"/>
  <c r="I95" i="24"/>
  <c r="I84" i="24"/>
  <c r="E59" i="24"/>
  <c r="F136" i="24"/>
  <c r="F39" i="24"/>
  <c r="F114" i="24"/>
  <c r="F28" i="24"/>
  <c r="F50" i="24"/>
  <c r="F116" i="24"/>
  <c r="F127" i="24"/>
  <c r="F128" i="24"/>
  <c r="F29" i="24"/>
  <c r="G128" i="24"/>
  <c r="F137" i="24"/>
  <c r="F92" i="24"/>
  <c r="F58" i="24"/>
  <c r="K59" i="24" s="1"/>
  <c r="L59" i="24" s="1"/>
  <c r="F139" i="24"/>
  <c r="F147" i="24"/>
  <c r="F40" i="24"/>
  <c r="E36" i="24"/>
  <c r="F59" i="24"/>
  <c r="F117" i="24"/>
  <c r="G139" i="24"/>
  <c r="H62" i="24"/>
  <c r="G117" i="24"/>
  <c r="H139" i="24"/>
  <c r="F94" i="24"/>
  <c r="F71" i="24"/>
  <c r="F125" i="24"/>
  <c r="H150" i="24"/>
  <c r="F81" i="24"/>
  <c r="F106" i="24"/>
  <c r="F150" i="24"/>
  <c r="F161" i="24"/>
  <c r="H172" i="24"/>
  <c r="I62" i="24"/>
  <c r="F82" i="24"/>
  <c r="F115" i="24"/>
  <c r="F126" i="24"/>
  <c r="F138" i="24"/>
  <c r="G150" i="24"/>
  <c r="G161" i="24"/>
  <c r="I172" i="24"/>
  <c r="H161" i="24"/>
  <c r="F181" i="24"/>
  <c r="I150" i="24"/>
  <c r="I161" i="24"/>
  <c r="F182" i="24"/>
  <c r="F83" i="24"/>
  <c r="F169" i="24"/>
  <c r="F72" i="24"/>
  <c r="F84" i="24"/>
  <c r="G84" i="24"/>
  <c r="F49" i="24"/>
  <c r="F61" i="24"/>
  <c r="G73" i="24"/>
  <c r="H84" i="24"/>
  <c r="F103" i="24"/>
  <c r="H117" i="24"/>
  <c r="H128" i="24"/>
  <c r="I139" i="24"/>
  <c r="F158" i="24"/>
  <c r="F171" i="24"/>
  <c r="G183" i="24"/>
  <c r="F73" i="24"/>
  <c r="F51" i="24"/>
  <c r="F62" i="24"/>
  <c r="H73" i="24"/>
  <c r="F104" i="24"/>
  <c r="I128" i="24"/>
  <c r="F148" i="24"/>
  <c r="F159" i="24"/>
  <c r="F172" i="24"/>
  <c r="H183" i="24"/>
  <c r="F180" i="24"/>
  <c r="F60" i="24"/>
  <c r="F157" i="24"/>
  <c r="K158" i="24" s="1"/>
  <c r="L158" i="24" s="1"/>
  <c r="F170" i="24"/>
  <c r="F183" i="24"/>
  <c r="F70" i="24"/>
  <c r="G62" i="24"/>
  <c r="I73" i="24"/>
  <c r="F40" i="22"/>
  <c r="H45" i="21"/>
  <c r="K45" i="21"/>
  <c r="K70" i="21"/>
  <c r="H70" i="21"/>
  <c r="H69" i="21"/>
  <c r="K69" i="21"/>
  <c r="K61" i="21"/>
  <c r="H61" i="21"/>
  <c r="K53" i="21"/>
  <c r="H53" i="21"/>
  <c r="H37" i="21"/>
  <c r="K37" i="21"/>
  <c r="H68" i="21"/>
  <c r="K68" i="21"/>
  <c r="K60" i="21"/>
  <c r="H60" i="21"/>
  <c r="K52" i="21"/>
  <c r="H52" i="21"/>
  <c r="K44" i="21"/>
  <c r="H44" i="21"/>
  <c r="H36" i="21"/>
  <c r="K36" i="21"/>
  <c r="K38" i="21"/>
  <c r="H38" i="21"/>
  <c r="K67" i="21"/>
  <c r="H67" i="21"/>
  <c r="K35" i="21"/>
  <c r="H35" i="21"/>
  <c r="K75" i="21"/>
  <c r="H75" i="21"/>
  <c r="H74" i="21"/>
  <c r="K74" i="21"/>
  <c r="H66" i="21"/>
  <c r="K66" i="21"/>
  <c r="H58" i="21"/>
  <c r="K58" i="21"/>
  <c r="H50" i="21"/>
  <c r="K50" i="21"/>
  <c r="H42" i="21"/>
  <c r="K42" i="21"/>
  <c r="H34" i="21"/>
  <c r="K34" i="21"/>
  <c r="K54" i="21"/>
  <c r="H54" i="21"/>
  <c r="K43" i="21"/>
  <c r="H43" i="21"/>
  <c r="H73" i="21"/>
  <c r="K73" i="21"/>
  <c r="K65" i="21"/>
  <c r="H65" i="21"/>
  <c r="H57" i="21"/>
  <c r="K57" i="21"/>
  <c r="H49" i="21"/>
  <c r="K49" i="21"/>
  <c r="K41" i="21"/>
  <c r="H41" i="21"/>
  <c r="K62" i="21"/>
  <c r="H62" i="21"/>
  <c r="K59" i="21"/>
  <c r="H59" i="21"/>
  <c r="H72" i="21"/>
  <c r="K72" i="21"/>
  <c r="H64" i="21"/>
  <c r="K64" i="21"/>
  <c r="H56" i="21"/>
  <c r="K56" i="21"/>
  <c r="H48" i="21"/>
  <c r="K48" i="21"/>
  <c r="H40" i="21"/>
  <c r="K40" i="21"/>
  <c r="K46" i="21"/>
  <c r="H46" i="21"/>
  <c r="K51" i="21"/>
  <c r="H51" i="21"/>
  <c r="K71" i="21"/>
  <c r="H71" i="21"/>
  <c r="K63" i="21"/>
  <c r="H63" i="21"/>
  <c r="K55" i="21"/>
  <c r="H55" i="21"/>
  <c r="K47" i="21"/>
  <c r="H47" i="21"/>
  <c r="K39" i="21"/>
  <c r="H39" i="21"/>
  <c r="F91" i="24"/>
  <c r="K92" i="24" s="1"/>
  <c r="L92" i="24" s="1"/>
  <c r="F113" i="24"/>
  <c r="K114" i="24" s="1"/>
  <c r="L114" i="24" s="1"/>
  <c r="F146" i="24"/>
  <c r="K147" i="24" s="1"/>
  <c r="L147" i="24" s="1"/>
  <c r="F179" i="24"/>
  <c r="K180" i="24" s="1"/>
  <c r="L180" i="24" s="1"/>
  <c r="F80" i="24"/>
  <c r="K81" i="24" s="1"/>
  <c r="L81" i="24" s="1"/>
  <c r="F135" i="24"/>
  <c r="K136" i="24" s="1"/>
  <c r="L136" i="24" s="1"/>
  <c r="F168" i="24"/>
  <c r="K169" i="24" s="1"/>
  <c r="L169" i="24" s="1"/>
  <c r="F69" i="24"/>
  <c r="K70" i="24" s="1"/>
  <c r="L70" i="24" s="1"/>
  <c r="F102" i="24"/>
  <c r="K103" i="24" s="1"/>
  <c r="L103" i="24" s="1"/>
  <c r="E62" i="22"/>
  <c r="F62" i="22"/>
  <c r="E51" i="22"/>
  <c r="F51" i="22"/>
  <c r="E73" i="22"/>
  <c r="F73" i="22"/>
  <c r="E183" i="24"/>
  <c r="E115" i="24"/>
  <c r="E114" i="24"/>
  <c r="E113" i="24"/>
  <c r="E116" i="24"/>
  <c r="E117" i="24"/>
  <c r="E28" i="24"/>
  <c r="E25" i="24"/>
  <c r="E29" i="24"/>
  <c r="E27" i="24"/>
  <c r="E26" i="24"/>
  <c r="E102" i="24"/>
  <c r="E105" i="24"/>
  <c r="E106" i="24"/>
  <c r="E104" i="24"/>
  <c r="E103" i="24"/>
  <c r="E92" i="24"/>
  <c r="E91" i="24"/>
  <c r="E93" i="24"/>
  <c r="E94" i="24"/>
  <c r="E161" i="24"/>
  <c r="E159" i="24"/>
  <c r="E157" i="24"/>
  <c r="E160" i="24"/>
  <c r="E158" i="24"/>
  <c r="E169" i="24"/>
  <c r="E172" i="24"/>
  <c r="E170" i="24"/>
  <c r="E168" i="24"/>
  <c r="E171" i="24"/>
  <c r="E82" i="24"/>
  <c r="E84" i="24"/>
  <c r="E83" i="24"/>
  <c r="E81" i="24"/>
  <c r="E80" i="24"/>
  <c r="E138" i="24"/>
  <c r="E136" i="24"/>
  <c r="E139" i="24"/>
  <c r="E137" i="24"/>
  <c r="E135" i="24"/>
  <c r="E51" i="24"/>
  <c r="E50" i="24"/>
  <c r="E48" i="24"/>
  <c r="E49" i="24"/>
  <c r="E47" i="24"/>
  <c r="E148" i="24"/>
  <c r="E146" i="24"/>
  <c r="E149" i="24"/>
  <c r="E147" i="24"/>
  <c r="E150" i="24"/>
  <c r="E126" i="24"/>
  <c r="E124" i="24"/>
  <c r="E127" i="24"/>
  <c r="E125" i="24"/>
  <c r="E128" i="24"/>
  <c r="E39" i="24"/>
  <c r="E38" i="24"/>
  <c r="E37" i="24"/>
  <c r="E40" i="24"/>
  <c r="E60" i="24"/>
  <c r="E181" i="24"/>
  <c r="E61" i="24"/>
  <c r="E62" i="24"/>
  <c r="E69" i="24"/>
  <c r="E180" i="24"/>
  <c r="E70" i="24"/>
  <c r="E71" i="24"/>
  <c r="E182" i="24"/>
  <c r="E58" i="24"/>
  <c r="E72" i="24"/>
  <c r="E179" i="24"/>
  <c r="F29" i="22"/>
  <c r="E29" i="22"/>
  <c r="E18" i="22"/>
  <c r="F18" i="22"/>
  <c r="H33" i="25" l="1"/>
  <c r="E52" i="24" s="1"/>
  <c r="E54" i="24" s="1"/>
  <c r="N5" i="25"/>
  <c r="H31" i="25"/>
  <c r="H32" i="25"/>
  <c r="E153" i="24"/>
  <c r="E175" i="24"/>
  <c r="E164" i="24"/>
  <c r="E186" i="24"/>
  <c r="E65" i="24"/>
  <c r="E76" i="24"/>
  <c r="E87" i="24"/>
  <c r="F75" i="21"/>
  <c r="E75" i="21"/>
  <c r="F74" i="21"/>
  <c r="E74" i="21"/>
  <c r="F73" i="21"/>
  <c r="E73" i="21"/>
  <c r="F72" i="21"/>
  <c r="E72" i="21"/>
  <c r="F71" i="21"/>
  <c r="E71" i="21"/>
  <c r="F70" i="21"/>
  <c r="E70" i="21"/>
  <c r="F69" i="21"/>
  <c r="E69" i="21"/>
  <c r="F68" i="21"/>
  <c r="E68" i="21"/>
  <c r="F67" i="21"/>
  <c r="E67" i="21"/>
  <c r="F66" i="21"/>
  <c r="E66" i="21"/>
  <c r="F65" i="21"/>
  <c r="E65" i="21"/>
  <c r="F64" i="21"/>
  <c r="E64" i="21"/>
  <c r="F63" i="21"/>
  <c r="E63" i="21"/>
  <c r="F62" i="21"/>
  <c r="E62" i="21"/>
  <c r="F61" i="21"/>
  <c r="E61" i="21"/>
  <c r="F60" i="21"/>
  <c r="E60" i="21"/>
  <c r="F59" i="21"/>
  <c r="E59" i="21"/>
  <c r="F58" i="21"/>
  <c r="E58" i="21"/>
  <c r="F57" i="21"/>
  <c r="E57" i="21"/>
  <c r="F56" i="21"/>
  <c r="E56" i="21"/>
  <c r="F55" i="21"/>
  <c r="E55" i="21"/>
  <c r="F54" i="21"/>
  <c r="E54" i="21"/>
  <c r="F53" i="21"/>
  <c r="E53" i="21"/>
  <c r="F52" i="21"/>
  <c r="E52" i="21"/>
  <c r="F51" i="21"/>
  <c r="E51" i="21"/>
  <c r="F50" i="21"/>
  <c r="E50" i="21"/>
  <c r="F49" i="21"/>
  <c r="E49" i="21"/>
  <c r="F48" i="21"/>
  <c r="E48" i="21"/>
  <c r="F47" i="21"/>
  <c r="E47" i="21"/>
  <c r="F46" i="21"/>
  <c r="E46" i="21"/>
  <c r="F36" i="21"/>
  <c r="J30" i="21"/>
  <c r="I25" i="19" s="1"/>
  <c r="I30" i="21"/>
  <c r="H25" i="19" s="1"/>
  <c r="H87" i="19" s="1"/>
  <c r="H17" i="21"/>
  <c r="G17" i="21"/>
  <c r="F17" i="21"/>
  <c r="E17" i="21"/>
  <c r="H16" i="21"/>
  <c r="G16" i="21"/>
  <c r="F16" i="21"/>
  <c r="E16" i="21"/>
  <c r="H15" i="21"/>
  <c r="G15" i="21"/>
  <c r="F15" i="21"/>
  <c r="E15" i="21"/>
  <c r="H14" i="21"/>
  <c r="G14" i="21"/>
  <c r="F14" i="21"/>
  <c r="E14" i="21"/>
  <c r="H13" i="21"/>
  <c r="G13" i="21"/>
  <c r="F13" i="21"/>
  <c r="E13" i="21"/>
  <c r="H12" i="21"/>
  <c r="G12" i="21"/>
  <c r="F12" i="21"/>
  <c r="E12" i="21"/>
  <c r="H11" i="21"/>
  <c r="G11" i="21"/>
  <c r="F11" i="21"/>
  <c r="E11" i="21"/>
  <c r="H10" i="21"/>
  <c r="G10" i="21"/>
  <c r="F10" i="21"/>
  <c r="E10" i="21"/>
  <c r="H9" i="21"/>
  <c r="G9" i="21"/>
  <c r="F9" i="21"/>
  <c r="E9" i="21"/>
  <c r="H8" i="21"/>
  <c r="G8" i="21"/>
  <c r="F8" i="21"/>
  <c r="E8" i="21"/>
  <c r="C8" i="21"/>
  <c r="H7" i="21"/>
  <c r="G7" i="21"/>
  <c r="F7" i="21"/>
  <c r="E7" i="21"/>
  <c r="C7" i="21"/>
  <c r="H6" i="21"/>
  <c r="G6" i="21"/>
  <c r="F6" i="21"/>
  <c r="E6" i="21"/>
  <c r="C6" i="21"/>
  <c r="H5" i="21"/>
  <c r="G5" i="21"/>
  <c r="F5" i="21"/>
  <c r="E5" i="21"/>
  <c r="C5" i="21"/>
  <c r="H4" i="21"/>
  <c r="G4" i="21"/>
  <c r="F4" i="21"/>
  <c r="E4" i="21"/>
  <c r="C4" i="21"/>
  <c r="H3" i="21"/>
  <c r="G3" i="21"/>
  <c r="E33" i="21" s="1"/>
  <c r="F3" i="21"/>
  <c r="E3" i="21"/>
  <c r="F42" i="21" s="1"/>
  <c r="C3" i="21"/>
  <c r="K2" i="21"/>
  <c r="J2" i="21"/>
  <c r="I2" i="21"/>
  <c r="H2" i="21"/>
  <c r="H40" i="25" l="1"/>
  <c r="H41" i="25"/>
  <c r="H39" i="25"/>
  <c r="H37" i="25"/>
  <c r="H38" i="25"/>
  <c r="E41" i="24"/>
  <c r="E43" i="24" s="1"/>
  <c r="N3" i="25"/>
  <c r="E30" i="24"/>
  <c r="N4" i="25"/>
  <c r="I87" i="19"/>
  <c r="O2" i="21"/>
  <c r="V2" i="21" s="1"/>
  <c r="R2" i="21"/>
  <c r="E31" i="21"/>
  <c r="N2" i="21"/>
  <c r="U2" i="21" s="1"/>
  <c r="Q2" i="21"/>
  <c r="F33" i="21"/>
  <c r="F43" i="21"/>
  <c r="F31" i="21"/>
  <c r="E36" i="21"/>
  <c r="F39" i="21"/>
  <c r="E44" i="21"/>
  <c r="E41" i="21"/>
  <c r="F44" i="21"/>
  <c r="F38" i="21"/>
  <c r="F41" i="21"/>
  <c r="E32" i="21"/>
  <c r="F32" i="21"/>
  <c r="E37" i="21"/>
  <c r="F40" i="21"/>
  <c r="E45" i="21"/>
  <c r="E38" i="21"/>
  <c r="F35" i="21"/>
  <c r="E40" i="21"/>
  <c r="E34" i="21"/>
  <c r="F37" i="21"/>
  <c r="E42" i="21"/>
  <c r="F45" i="21"/>
  <c r="E35" i="21"/>
  <c r="E43" i="21"/>
  <c r="F34" i="21"/>
  <c r="E39" i="21"/>
  <c r="E20" i="22" l="1"/>
  <c r="E31" i="22"/>
  <c r="E64" i="22"/>
  <c r="E75" i="22"/>
  <c r="E53" i="22"/>
  <c r="E107" i="24"/>
  <c r="E109" i="24" s="1"/>
  <c r="N10" i="25"/>
  <c r="E96" i="24"/>
  <c r="E98" i="24" s="1"/>
  <c r="E42" i="22"/>
  <c r="N9" i="25"/>
  <c r="H30" i="25"/>
  <c r="H16" i="19" s="1"/>
  <c r="E118" i="24"/>
  <c r="E120" i="24" s="1"/>
  <c r="N11" i="25"/>
  <c r="E140" i="24"/>
  <c r="E142" i="24" s="1"/>
  <c r="N13" i="25"/>
  <c r="E129" i="24"/>
  <c r="E131" i="24" s="1"/>
  <c r="N12" i="25"/>
  <c r="M33" i="21"/>
  <c r="I51" i="24" s="1"/>
  <c r="G33" i="21"/>
  <c r="G32" i="21"/>
  <c r="M32" i="21"/>
  <c r="G31" i="21"/>
  <c r="M31" i="21"/>
  <c r="F74" i="22"/>
  <c r="E74" i="22"/>
  <c r="F63" i="22"/>
  <c r="F52" i="22"/>
  <c r="F41" i="22"/>
  <c r="E63" i="22"/>
  <c r="F30" i="22"/>
  <c r="E41" i="22"/>
  <c r="E30" i="22"/>
  <c r="E52" i="22"/>
  <c r="F19" i="22"/>
  <c r="E19" i="22"/>
  <c r="G75" i="17"/>
  <c r="E75" i="17"/>
  <c r="G74" i="17"/>
  <c r="E74" i="17"/>
  <c r="G73" i="17"/>
  <c r="E73" i="17"/>
  <c r="G72" i="17"/>
  <c r="E72" i="17"/>
  <c r="G71" i="17"/>
  <c r="E71" i="17"/>
  <c r="G70" i="17"/>
  <c r="E70" i="17"/>
  <c r="G69" i="17"/>
  <c r="E69" i="17"/>
  <c r="G68" i="17"/>
  <c r="E68" i="17"/>
  <c r="G67" i="17"/>
  <c r="E67" i="17"/>
  <c r="G66" i="17"/>
  <c r="E66" i="17"/>
  <c r="G65" i="17"/>
  <c r="E65" i="17"/>
  <c r="G64" i="17"/>
  <c r="E64" i="17"/>
  <c r="G63" i="17"/>
  <c r="E63" i="17"/>
  <c r="G62" i="17"/>
  <c r="E62" i="17"/>
  <c r="G61" i="17"/>
  <c r="E61" i="17"/>
  <c r="G60" i="17"/>
  <c r="E60" i="17"/>
  <c r="G59" i="17"/>
  <c r="E59" i="17"/>
  <c r="G58" i="17"/>
  <c r="E58" i="17"/>
  <c r="G57" i="17"/>
  <c r="E57" i="17"/>
  <c r="G56" i="17"/>
  <c r="E56" i="17"/>
  <c r="G55" i="17"/>
  <c r="E55" i="17"/>
  <c r="G54" i="17"/>
  <c r="E54" i="17"/>
  <c r="G53" i="17"/>
  <c r="E53" i="17"/>
  <c r="G52" i="17"/>
  <c r="E52" i="17"/>
  <c r="G51" i="17"/>
  <c r="E51" i="17"/>
  <c r="G50" i="17"/>
  <c r="E50" i="17"/>
  <c r="G49" i="17"/>
  <c r="E49" i="17"/>
  <c r="G48" i="17"/>
  <c r="E48" i="17"/>
  <c r="G47" i="17"/>
  <c r="E47" i="17"/>
  <c r="G46" i="17"/>
  <c r="E46" i="17"/>
  <c r="I30" i="17"/>
  <c r="H30" i="17"/>
  <c r="H24" i="19" s="1"/>
  <c r="H86" i="19" s="1"/>
  <c r="G17" i="17"/>
  <c r="F17" i="17"/>
  <c r="E17" i="17"/>
  <c r="D17" i="17"/>
  <c r="G16" i="17"/>
  <c r="F16" i="17"/>
  <c r="E16" i="17"/>
  <c r="D16" i="17"/>
  <c r="G15" i="17"/>
  <c r="F15" i="17"/>
  <c r="E15" i="17"/>
  <c r="D15" i="17"/>
  <c r="G14" i="17"/>
  <c r="F14" i="17"/>
  <c r="E14" i="17"/>
  <c r="D14" i="17"/>
  <c r="G13" i="17"/>
  <c r="F13" i="17"/>
  <c r="E13" i="17"/>
  <c r="D13" i="17"/>
  <c r="G12" i="17"/>
  <c r="F12" i="17"/>
  <c r="E12" i="17"/>
  <c r="D12" i="17"/>
  <c r="G11" i="17"/>
  <c r="F11" i="17"/>
  <c r="E11" i="17"/>
  <c r="D11" i="17"/>
  <c r="G10" i="17"/>
  <c r="F10" i="17"/>
  <c r="E10" i="17"/>
  <c r="D10" i="17"/>
  <c r="G9" i="17"/>
  <c r="F9" i="17"/>
  <c r="E9" i="17"/>
  <c r="D9" i="17"/>
  <c r="G8" i="17"/>
  <c r="F8" i="17"/>
  <c r="E8" i="17"/>
  <c r="D8" i="17"/>
  <c r="G7" i="17"/>
  <c r="F7" i="17"/>
  <c r="E7" i="17"/>
  <c r="D7" i="17"/>
  <c r="G6" i="17"/>
  <c r="F6" i="17"/>
  <c r="E6" i="17"/>
  <c r="D6" i="17"/>
  <c r="G5" i="17"/>
  <c r="F5" i="17"/>
  <c r="E5" i="17"/>
  <c r="D5" i="17"/>
  <c r="G4" i="17"/>
  <c r="F4" i="17"/>
  <c r="E4" i="17"/>
  <c r="D4" i="17"/>
  <c r="G3" i="17"/>
  <c r="F3" i="17"/>
  <c r="E3" i="17"/>
  <c r="D3" i="17"/>
  <c r="J2" i="17"/>
  <c r="I2" i="17"/>
  <c r="H2" i="17"/>
  <c r="G2" i="17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37" i="24"/>
  <c r="F26" i="24"/>
  <c r="G17" i="16"/>
  <c r="F17" i="16"/>
  <c r="E17" i="16"/>
  <c r="D17" i="16"/>
  <c r="G16" i="16"/>
  <c r="F16" i="16"/>
  <c r="E16" i="16"/>
  <c r="D16" i="16"/>
  <c r="G15" i="16"/>
  <c r="F15" i="16"/>
  <c r="E15" i="16"/>
  <c r="D15" i="16"/>
  <c r="G14" i="16"/>
  <c r="F14" i="16"/>
  <c r="E14" i="16"/>
  <c r="D14" i="16"/>
  <c r="G13" i="16"/>
  <c r="F13" i="16"/>
  <c r="E13" i="16"/>
  <c r="D13" i="16"/>
  <c r="G12" i="16"/>
  <c r="F12" i="16"/>
  <c r="E12" i="16"/>
  <c r="D12" i="16"/>
  <c r="G11" i="16"/>
  <c r="F11" i="16"/>
  <c r="E11" i="16"/>
  <c r="D11" i="16"/>
  <c r="G10" i="16"/>
  <c r="F10" i="16"/>
  <c r="E10" i="16"/>
  <c r="D10" i="16"/>
  <c r="G9" i="16"/>
  <c r="F9" i="16"/>
  <c r="E9" i="16"/>
  <c r="D9" i="16"/>
  <c r="G8" i="16"/>
  <c r="F8" i="16"/>
  <c r="E8" i="16"/>
  <c r="D8" i="16"/>
  <c r="C8" i="16"/>
  <c r="G7" i="16"/>
  <c r="F7" i="16"/>
  <c r="E7" i="16"/>
  <c r="D7" i="16"/>
  <c r="C7" i="16"/>
  <c r="G6" i="16"/>
  <c r="F6" i="16"/>
  <c r="E6" i="16"/>
  <c r="D6" i="16"/>
  <c r="C6" i="16"/>
  <c r="G5" i="16"/>
  <c r="F5" i="16"/>
  <c r="E5" i="16"/>
  <c r="D5" i="16"/>
  <c r="C5" i="16"/>
  <c r="G4" i="16"/>
  <c r="F4" i="16"/>
  <c r="E4" i="16"/>
  <c r="D4" i="16"/>
  <c r="C4" i="16"/>
  <c r="G3" i="16"/>
  <c r="F3" i="16"/>
  <c r="D31" i="16" s="1"/>
  <c r="E3" i="16"/>
  <c r="D3" i="16"/>
  <c r="C3" i="16"/>
  <c r="J2" i="16"/>
  <c r="I2" i="16"/>
  <c r="H2" i="16"/>
  <c r="G2" i="16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G17" i="15"/>
  <c r="F17" i="15"/>
  <c r="E17" i="15"/>
  <c r="D17" i="15"/>
  <c r="G16" i="15"/>
  <c r="F16" i="15"/>
  <c r="E16" i="15"/>
  <c r="D16" i="15"/>
  <c r="G15" i="15"/>
  <c r="F15" i="15"/>
  <c r="E15" i="15"/>
  <c r="D15" i="15"/>
  <c r="G14" i="15"/>
  <c r="F14" i="15"/>
  <c r="E14" i="15"/>
  <c r="D14" i="15"/>
  <c r="G13" i="15"/>
  <c r="F13" i="15"/>
  <c r="E13" i="15"/>
  <c r="D13" i="15"/>
  <c r="C13" i="15"/>
  <c r="G12" i="15"/>
  <c r="F12" i="15"/>
  <c r="E12" i="15"/>
  <c r="D12" i="15"/>
  <c r="C12" i="15"/>
  <c r="G11" i="15"/>
  <c r="F11" i="15"/>
  <c r="E11" i="15"/>
  <c r="D11" i="15"/>
  <c r="C11" i="15"/>
  <c r="G10" i="15"/>
  <c r="F10" i="15"/>
  <c r="E10" i="15"/>
  <c r="D10" i="15"/>
  <c r="C10" i="15"/>
  <c r="G9" i="15"/>
  <c r="F9" i="15"/>
  <c r="E9" i="15"/>
  <c r="D9" i="15"/>
  <c r="C9" i="15"/>
  <c r="G8" i="15"/>
  <c r="F8" i="15"/>
  <c r="E8" i="15"/>
  <c r="D8" i="15"/>
  <c r="C8" i="15"/>
  <c r="G7" i="15"/>
  <c r="F7" i="15"/>
  <c r="E7" i="15"/>
  <c r="D7" i="15"/>
  <c r="C7" i="15"/>
  <c r="G6" i="15"/>
  <c r="F6" i="15"/>
  <c r="E6" i="15"/>
  <c r="D6" i="15"/>
  <c r="C6" i="15"/>
  <c r="G5" i="15"/>
  <c r="F5" i="15"/>
  <c r="E5" i="15"/>
  <c r="D5" i="15"/>
  <c r="C5" i="15"/>
  <c r="G4" i="15"/>
  <c r="F4" i="15"/>
  <c r="E4" i="15"/>
  <c r="D4" i="15"/>
  <c r="C4" i="15"/>
  <c r="G3" i="15"/>
  <c r="F3" i="15"/>
  <c r="E3" i="15"/>
  <c r="D3" i="15"/>
  <c r="C3" i="15"/>
  <c r="J2" i="15"/>
  <c r="Q2" i="15" s="1"/>
  <c r="I2" i="15"/>
  <c r="P2" i="15" s="1"/>
  <c r="H2" i="15"/>
  <c r="G2" i="15"/>
  <c r="J16" i="13"/>
  <c r="N2" i="16" l="1"/>
  <c r="U2" i="16" s="1"/>
  <c r="Q2" i="16"/>
  <c r="Q2" i="17"/>
  <c r="N2" i="17"/>
  <c r="U2" i="17" s="1"/>
  <c r="Q17" i="15"/>
  <c r="Q5" i="15"/>
  <c r="Q16" i="15"/>
  <c r="X2" i="15"/>
  <c r="Q8" i="15"/>
  <c r="Q14" i="15"/>
  <c r="Q3" i="15"/>
  <c r="Q7" i="15"/>
  <c r="Q6" i="15"/>
  <c r="Q9" i="15"/>
  <c r="Q12" i="15"/>
  <c r="Q13" i="15"/>
  <c r="Q15" i="15"/>
  <c r="Q4" i="15"/>
  <c r="Q10" i="15"/>
  <c r="Q11" i="15"/>
  <c r="P2" i="17"/>
  <c r="M2" i="17"/>
  <c r="T2" i="17" s="1"/>
  <c r="P15" i="15"/>
  <c r="P10" i="15"/>
  <c r="P5" i="15"/>
  <c r="P3" i="15"/>
  <c r="P13" i="15"/>
  <c r="P12" i="15"/>
  <c r="P14" i="15"/>
  <c r="P16" i="15"/>
  <c r="P7" i="15"/>
  <c r="P17" i="15"/>
  <c r="P9" i="15"/>
  <c r="W2" i="15"/>
  <c r="P4" i="15"/>
  <c r="P11" i="15"/>
  <c r="P8" i="15"/>
  <c r="P6" i="15"/>
  <c r="P2" i="16"/>
  <c r="M2" i="16"/>
  <c r="T2" i="16" s="1"/>
  <c r="N18" i="25"/>
  <c r="M19" i="25" s="1"/>
  <c r="M20" i="25" s="1"/>
  <c r="L27" i="19"/>
  <c r="L89" i="19" s="1"/>
  <c r="L26" i="19"/>
  <c r="L88" i="19" s="1"/>
  <c r="I40" i="24"/>
  <c r="L28" i="19"/>
  <c r="L90" i="19" s="1"/>
  <c r="H33" i="21"/>
  <c r="K33" i="21" s="1"/>
  <c r="I41" i="22"/>
  <c r="I29" i="24"/>
  <c r="F25" i="24"/>
  <c r="I74" i="22"/>
  <c r="I52" i="22"/>
  <c r="Z4" i="15"/>
  <c r="F36" i="24"/>
  <c r="I63" i="22"/>
  <c r="I106" i="24"/>
  <c r="I19" i="22"/>
  <c r="I30" i="22"/>
  <c r="R16" i="21"/>
  <c r="Q12" i="21"/>
  <c r="O8" i="21"/>
  <c r="Q3" i="21"/>
  <c r="Q16" i="21"/>
  <c r="O12" i="21"/>
  <c r="Q7" i="21"/>
  <c r="O3" i="21"/>
  <c r="O16" i="21"/>
  <c r="Q11" i="21"/>
  <c r="O7" i="21"/>
  <c r="Q15" i="21"/>
  <c r="O11" i="21"/>
  <c r="N7" i="21"/>
  <c r="O15" i="21"/>
  <c r="N11" i="21"/>
  <c r="R5" i="21"/>
  <c r="N15" i="21"/>
  <c r="R9" i="21"/>
  <c r="R4" i="21"/>
  <c r="N3" i="21"/>
  <c r="R13" i="21"/>
  <c r="R8" i="21"/>
  <c r="Q4" i="21"/>
  <c r="R17" i="21"/>
  <c r="R12" i="21"/>
  <c r="Q8" i="21"/>
  <c r="O4" i="21"/>
  <c r="N6" i="21"/>
  <c r="Q13" i="21"/>
  <c r="V13" i="21"/>
  <c r="V12" i="21"/>
  <c r="Q10" i="21"/>
  <c r="V11" i="21"/>
  <c r="R14" i="21"/>
  <c r="N10" i="21"/>
  <c r="N16" i="21"/>
  <c r="R3" i="21"/>
  <c r="O14" i="21"/>
  <c r="N13" i="21"/>
  <c r="O13" i="21"/>
  <c r="Q17" i="21"/>
  <c r="R15" i="21"/>
  <c r="N17" i="21"/>
  <c r="V15" i="21"/>
  <c r="N4" i="21"/>
  <c r="V10" i="21"/>
  <c r="O6" i="21"/>
  <c r="V16" i="21"/>
  <c r="O5" i="21"/>
  <c r="Q5" i="21"/>
  <c r="V14" i="21"/>
  <c r="R7" i="21"/>
  <c r="N14" i="21"/>
  <c r="R6" i="21"/>
  <c r="O17" i="21"/>
  <c r="N8" i="21"/>
  <c r="V17" i="21"/>
  <c r="V8" i="21"/>
  <c r="N5" i="21"/>
  <c r="V7" i="21"/>
  <c r="Q9" i="21"/>
  <c r="O10" i="21"/>
  <c r="Q6" i="21"/>
  <c r="O9" i="21"/>
  <c r="Q14" i="21"/>
  <c r="V6" i="21"/>
  <c r="N12" i="21"/>
  <c r="V9" i="21"/>
  <c r="R11" i="21"/>
  <c r="N9" i="21"/>
  <c r="R10" i="21"/>
  <c r="U12" i="21"/>
  <c r="U5" i="21"/>
  <c r="U17" i="21"/>
  <c r="U15" i="21"/>
  <c r="U9" i="21"/>
  <c r="U16" i="21"/>
  <c r="U11" i="21"/>
  <c r="U13" i="21"/>
  <c r="U7" i="21"/>
  <c r="U14" i="21"/>
  <c r="U8" i="21"/>
  <c r="E41" i="15"/>
  <c r="E45" i="15"/>
  <c r="I69" i="24" s="1"/>
  <c r="E53" i="15"/>
  <c r="I157" i="24" s="1"/>
  <c r="E52" i="15"/>
  <c r="I146" i="24" s="1"/>
  <c r="E46" i="15"/>
  <c r="I80" i="24" s="1"/>
  <c r="E54" i="15"/>
  <c r="I168" i="24" s="1"/>
  <c r="E44" i="15"/>
  <c r="I58" i="24" s="1"/>
  <c r="E47" i="15"/>
  <c r="E55" i="15"/>
  <c r="I179" i="24" s="1"/>
  <c r="E48" i="15"/>
  <c r="I102" i="24" s="1"/>
  <c r="E49" i="15"/>
  <c r="I113" i="24" s="1"/>
  <c r="E42" i="15"/>
  <c r="E50" i="15"/>
  <c r="I124" i="24" s="1"/>
  <c r="E51" i="15"/>
  <c r="I135" i="24" s="1"/>
  <c r="E43" i="15"/>
  <c r="M30" i="21"/>
  <c r="L25" i="19" s="1"/>
  <c r="L87" i="19" s="1"/>
  <c r="I24" i="19"/>
  <c r="I86" i="19" s="1"/>
  <c r="E33" i="16"/>
  <c r="E42" i="17"/>
  <c r="F42" i="17" s="1"/>
  <c r="D44" i="16"/>
  <c r="E32" i="17"/>
  <c r="D53" i="15"/>
  <c r="D48" i="15"/>
  <c r="E31" i="16"/>
  <c r="L31" i="16" s="1"/>
  <c r="D32" i="16"/>
  <c r="E40" i="17"/>
  <c r="F40" i="17" s="1"/>
  <c r="E31" i="17"/>
  <c r="L31" i="17" s="1"/>
  <c r="E39" i="17"/>
  <c r="F39" i="17" s="1"/>
  <c r="E36" i="17"/>
  <c r="F36" i="17" s="1"/>
  <c r="E44" i="17"/>
  <c r="F44" i="17" s="1"/>
  <c r="E33" i="17"/>
  <c r="E41" i="17"/>
  <c r="F41" i="17" s="1"/>
  <c r="E38" i="17"/>
  <c r="F38" i="17" s="1"/>
  <c r="E43" i="17"/>
  <c r="F43" i="17" s="1"/>
  <c r="E35" i="17"/>
  <c r="F35" i="17" s="1"/>
  <c r="E37" i="17"/>
  <c r="F37" i="17" s="1"/>
  <c r="E45" i="17"/>
  <c r="F45" i="17" s="1"/>
  <c r="E34" i="17"/>
  <c r="F34" i="17" s="1"/>
  <c r="E42" i="16"/>
  <c r="I30" i="16"/>
  <c r="I22" i="19" s="1"/>
  <c r="I84" i="19" s="1"/>
  <c r="E39" i="16"/>
  <c r="E36" i="16"/>
  <c r="D41" i="16"/>
  <c r="E44" i="16"/>
  <c r="E32" i="16"/>
  <c r="L32" i="16" s="1"/>
  <c r="D38" i="16"/>
  <c r="E41" i="16"/>
  <c r="D36" i="16"/>
  <c r="D35" i="16"/>
  <c r="E38" i="16"/>
  <c r="D43" i="16"/>
  <c r="E35" i="16"/>
  <c r="D40" i="16"/>
  <c r="E43" i="16"/>
  <c r="D37" i="16"/>
  <c r="E40" i="16"/>
  <c r="D45" i="16"/>
  <c r="D34" i="16"/>
  <c r="E37" i="16"/>
  <c r="D42" i="16"/>
  <c r="E45" i="16"/>
  <c r="H30" i="16"/>
  <c r="H22" i="19" s="1"/>
  <c r="H84" i="19" s="1"/>
  <c r="D33" i="16"/>
  <c r="E34" i="16"/>
  <c r="D39" i="16"/>
  <c r="D55" i="15"/>
  <c r="D47" i="15"/>
  <c r="D41" i="15"/>
  <c r="D54" i="15"/>
  <c r="D46" i="15"/>
  <c r="D45" i="15"/>
  <c r="D44" i="15"/>
  <c r="D51" i="15"/>
  <c r="D43" i="15"/>
  <c r="D50" i="15"/>
  <c r="D42" i="15"/>
  <c r="D49" i="15"/>
  <c r="D52" i="15"/>
  <c r="I91" i="24"/>
  <c r="I16" i="13"/>
  <c r="C88" i="13" s="1"/>
  <c r="H16" i="13"/>
  <c r="C117" i="13" s="1"/>
  <c r="B122" i="13"/>
  <c r="C126" i="13"/>
  <c r="C125" i="13"/>
  <c r="B116" i="13"/>
  <c r="B117" i="13" s="1"/>
  <c r="C120" i="13"/>
  <c r="C119" i="13"/>
  <c r="B110" i="13"/>
  <c r="C114" i="13"/>
  <c r="C113" i="13"/>
  <c r="B104" i="13"/>
  <c r="C108" i="13"/>
  <c r="C107" i="13"/>
  <c r="B98" i="13"/>
  <c r="B99" i="13" s="1"/>
  <c r="C102" i="13"/>
  <c r="C101" i="13"/>
  <c r="B92" i="13"/>
  <c r="C96" i="13"/>
  <c r="C95" i="13"/>
  <c r="B86" i="13"/>
  <c r="C90" i="13"/>
  <c r="C89" i="13"/>
  <c r="B80" i="13"/>
  <c r="C84" i="13"/>
  <c r="C83" i="13"/>
  <c r="B74" i="13"/>
  <c r="B75" i="13" s="1"/>
  <c r="C78" i="13"/>
  <c r="C77" i="13"/>
  <c r="B68" i="13"/>
  <c r="C72" i="13"/>
  <c r="C71" i="13"/>
  <c r="B62" i="13"/>
  <c r="B56" i="13"/>
  <c r="B50" i="13"/>
  <c r="B51" i="13" s="1"/>
  <c r="C66" i="13"/>
  <c r="C65" i="13"/>
  <c r="C60" i="13"/>
  <c r="C59" i="13"/>
  <c r="C54" i="13"/>
  <c r="C53" i="13"/>
  <c r="C48" i="13"/>
  <c r="C47" i="13"/>
  <c r="B44" i="13"/>
  <c r="B45" i="13" s="1"/>
  <c r="B39" i="13"/>
  <c r="B40" i="13" s="1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B38" i="13"/>
  <c r="P18" i="15" l="1"/>
  <c r="X8" i="15"/>
  <c r="X5" i="15"/>
  <c r="AE2" i="15"/>
  <c r="X7" i="15"/>
  <c r="X3" i="15"/>
  <c r="X10" i="15"/>
  <c r="X6" i="15"/>
  <c r="X13" i="15"/>
  <c r="X12" i="15"/>
  <c r="X9" i="15"/>
  <c r="X4" i="15"/>
  <c r="X15" i="15"/>
  <c r="X11" i="15"/>
  <c r="X17" i="15"/>
  <c r="X16" i="15"/>
  <c r="X14" i="15"/>
  <c r="Q18" i="15"/>
  <c r="P19" i="15" s="1"/>
  <c r="W5" i="15"/>
  <c r="AD2" i="15"/>
  <c r="W4" i="15"/>
  <c r="W3" i="15"/>
  <c r="W14" i="15"/>
  <c r="W6" i="15"/>
  <c r="W16" i="15"/>
  <c r="W13" i="15"/>
  <c r="W12" i="15"/>
  <c r="W11" i="15"/>
  <c r="W17" i="15"/>
  <c r="W10" i="15"/>
  <c r="W15" i="15"/>
  <c r="W7" i="15"/>
  <c r="W9" i="15"/>
  <c r="W8" i="15"/>
  <c r="G51" i="24"/>
  <c r="V5" i="21"/>
  <c r="F33" i="17"/>
  <c r="L33" i="17"/>
  <c r="I50" i="24" s="1"/>
  <c r="L33" i="16"/>
  <c r="I48" i="24" s="1"/>
  <c r="K26" i="24"/>
  <c r="L26" i="24" s="1"/>
  <c r="I31" i="25"/>
  <c r="K37" i="24"/>
  <c r="L37" i="24" s="1"/>
  <c r="I32" i="25"/>
  <c r="F32" i="17"/>
  <c r="L32" i="17"/>
  <c r="Z5" i="15"/>
  <c r="Z18" i="15" s="1"/>
  <c r="I41" i="19" s="1"/>
  <c r="I39" i="19" s="1"/>
  <c r="F47" i="24"/>
  <c r="E60" i="22"/>
  <c r="F71" i="22"/>
  <c r="E71" i="22"/>
  <c r="F49" i="22"/>
  <c r="E49" i="22"/>
  <c r="F60" i="22"/>
  <c r="E70" i="22"/>
  <c r="F70" i="22"/>
  <c r="E59" i="22"/>
  <c r="F59" i="22"/>
  <c r="E48" i="22"/>
  <c r="F48" i="22"/>
  <c r="F38" i="22"/>
  <c r="E38" i="22"/>
  <c r="E37" i="22"/>
  <c r="F37" i="22"/>
  <c r="F27" i="22"/>
  <c r="E27" i="22"/>
  <c r="F26" i="22"/>
  <c r="E26" i="22"/>
  <c r="E15" i="22"/>
  <c r="H40" i="19"/>
  <c r="N18" i="21"/>
  <c r="R18" i="21"/>
  <c r="Q18" i="21"/>
  <c r="O18" i="21"/>
  <c r="F16" i="22"/>
  <c r="F15" i="22"/>
  <c r="F31" i="17"/>
  <c r="E16" i="22"/>
  <c r="I26" i="24"/>
  <c r="F39" i="16"/>
  <c r="I114" i="24"/>
  <c r="F37" i="16"/>
  <c r="I92" i="24"/>
  <c r="F44" i="16"/>
  <c r="I169" i="24"/>
  <c r="F38" i="16"/>
  <c r="F36" i="16"/>
  <c r="I81" i="24"/>
  <c r="F43" i="16"/>
  <c r="I158" i="24"/>
  <c r="F42" i="16"/>
  <c r="I147" i="24"/>
  <c r="F40" i="16"/>
  <c r="I125" i="24"/>
  <c r="F45" i="16"/>
  <c r="I180" i="24"/>
  <c r="F34" i="16"/>
  <c r="F41" i="16"/>
  <c r="I136" i="24"/>
  <c r="F35" i="16"/>
  <c r="I70" i="24"/>
  <c r="I105" i="24"/>
  <c r="I94" i="24"/>
  <c r="I116" i="24"/>
  <c r="I160" i="24"/>
  <c r="I149" i="24"/>
  <c r="I61" i="24"/>
  <c r="I171" i="24"/>
  <c r="I72" i="24"/>
  <c r="I127" i="24"/>
  <c r="I138" i="24"/>
  <c r="I182" i="24"/>
  <c r="I83" i="24"/>
  <c r="F31" i="16"/>
  <c r="F33" i="16"/>
  <c r="F32" i="16"/>
  <c r="C57" i="13"/>
  <c r="C69" i="13"/>
  <c r="C81" i="13"/>
  <c r="C93" i="13"/>
  <c r="C105" i="13"/>
  <c r="C45" i="13"/>
  <c r="A45" i="13" s="1"/>
  <c r="C63" i="13"/>
  <c r="C111" i="13"/>
  <c r="C51" i="13"/>
  <c r="C75" i="13"/>
  <c r="A75" i="13" s="1"/>
  <c r="C87" i="13"/>
  <c r="C99" i="13"/>
  <c r="A99" i="13" s="1"/>
  <c r="C118" i="13"/>
  <c r="C52" i="13"/>
  <c r="C64" i="13"/>
  <c r="C100" i="13"/>
  <c r="C70" i="13"/>
  <c r="C82" i="13"/>
  <c r="C112" i="13"/>
  <c r="C94" i="13"/>
  <c r="C123" i="13"/>
  <c r="C46" i="13"/>
  <c r="C106" i="13"/>
  <c r="C58" i="13"/>
  <c r="C76" i="13"/>
  <c r="C124" i="13"/>
  <c r="H40" i="15"/>
  <c r="H21" i="19" s="1"/>
  <c r="H83" i="19" s="1"/>
  <c r="I40" i="15"/>
  <c r="B63" i="13"/>
  <c r="B64" i="13" s="1"/>
  <c r="B65" i="13" s="1"/>
  <c r="B66" i="13" s="1"/>
  <c r="B100" i="13"/>
  <c r="B101" i="13" s="1"/>
  <c r="B102" i="13" s="1"/>
  <c r="B46" i="13"/>
  <c r="B47" i="13" s="1"/>
  <c r="B52" i="13"/>
  <c r="B53" i="13" s="1"/>
  <c r="B54" i="13" s="1"/>
  <c r="A51" i="13"/>
  <c r="B118" i="13"/>
  <c r="B119" i="13" s="1"/>
  <c r="B120" i="13" s="1"/>
  <c r="A117" i="13"/>
  <c r="B76" i="13"/>
  <c r="B77" i="13" s="1"/>
  <c r="B78" i="13" s="1"/>
  <c r="B69" i="13"/>
  <c r="B87" i="13"/>
  <c r="B105" i="13"/>
  <c r="B106" i="13" s="1"/>
  <c r="B107" i="13" s="1"/>
  <c r="B108" i="13" s="1"/>
  <c r="B111" i="13"/>
  <c r="B123" i="13"/>
  <c r="A65" i="13"/>
  <c r="B57" i="13"/>
  <c r="B58" i="13" s="1"/>
  <c r="B59" i="13" s="1"/>
  <c r="B60" i="13" s="1"/>
  <c r="B81" i="13"/>
  <c r="B82" i="13" s="1"/>
  <c r="B83" i="13" s="1"/>
  <c r="B84" i="13" s="1"/>
  <c r="B93" i="13"/>
  <c r="B41" i="13"/>
  <c r="I2" i="14"/>
  <c r="J2" i="14"/>
  <c r="H2" i="14"/>
  <c r="F16" i="13"/>
  <c r="G16" i="13"/>
  <c r="L16" i="13"/>
  <c r="E16" i="13"/>
  <c r="C37" i="13" s="1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2" i="14"/>
  <c r="D18" i="13"/>
  <c r="B18" i="13"/>
  <c r="C18" i="13"/>
  <c r="D19" i="13"/>
  <c r="B19" i="13"/>
  <c r="C19" i="13"/>
  <c r="D20" i="13"/>
  <c r="B20" i="13"/>
  <c r="C20" i="13"/>
  <c r="D21" i="13"/>
  <c r="B21" i="13"/>
  <c r="C21" i="13"/>
  <c r="D22" i="13"/>
  <c r="B22" i="13"/>
  <c r="C22" i="13"/>
  <c r="D23" i="13"/>
  <c r="B23" i="13"/>
  <c r="C23" i="13"/>
  <c r="D24" i="13"/>
  <c r="B24" i="13"/>
  <c r="C24" i="13"/>
  <c r="D25" i="13"/>
  <c r="B25" i="13"/>
  <c r="C25" i="13"/>
  <c r="D26" i="13"/>
  <c r="B26" i="13"/>
  <c r="C26" i="13"/>
  <c r="D27" i="13"/>
  <c r="B27" i="13"/>
  <c r="C27" i="13"/>
  <c r="D28" i="13"/>
  <c r="B28" i="13"/>
  <c r="C28" i="13"/>
  <c r="D29" i="13"/>
  <c r="B29" i="13"/>
  <c r="C29" i="13"/>
  <c r="D30" i="13"/>
  <c r="B30" i="13"/>
  <c r="C30" i="13"/>
  <c r="D31" i="13"/>
  <c r="B31" i="13"/>
  <c r="C31" i="13"/>
  <c r="B17" i="13"/>
  <c r="C17" i="13"/>
  <c r="D17" i="13"/>
  <c r="D4" i="14"/>
  <c r="E4" i="14"/>
  <c r="F4" i="14"/>
  <c r="D5" i="14"/>
  <c r="E5" i="14"/>
  <c r="F5" i="14"/>
  <c r="D6" i="14"/>
  <c r="E6" i="14"/>
  <c r="F6" i="14"/>
  <c r="D7" i="14"/>
  <c r="E7" i="14"/>
  <c r="F7" i="14"/>
  <c r="D8" i="14"/>
  <c r="E8" i="14"/>
  <c r="F8" i="14"/>
  <c r="D9" i="14"/>
  <c r="E9" i="14"/>
  <c r="F9" i="14"/>
  <c r="D10" i="14"/>
  <c r="E10" i="14"/>
  <c r="F10" i="14"/>
  <c r="D11" i="14"/>
  <c r="E11" i="14"/>
  <c r="F11" i="14"/>
  <c r="D12" i="14"/>
  <c r="E12" i="14"/>
  <c r="F12" i="14"/>
  <c r="D13" i="14"/>
  <c r="E13" i="14"/>
  <c r="F13" i="14"/>
  <c r="D14" i="14"/>
  <c r="E14" i="14"/>
  <c r="F14" i="14"/>
  <c r="D15" i="14"/>
  <c r="E15" i="14"/>
  <c r="F15" i="14"/>
  <c r="D16" i="14"/>
  <c r="E16" i="14"/>
  <c r="F16" i="14"/>
  <c r="D17" i="14"/>
  <c r="E17" i="14"/>
  <c r="F17" i="14"/>
  <c r="E3" i="14"/>
  <c r="F3" i="14"/>
  <c r="D3" i="14"/>
  <c r="C8" i="14"/>
  <c r="C7" i="14"/>
  <c r="C6" i="14"/>
  <c r="C5" i="14"/>
  <c r="C4" i="14"/>
  <c r="C3" i="14"/>
  <c r="K48" i="24" l="1"/>
  <c r="L48" i="24" s="1"/>
  <c r="I33" i="25"/>
  <c r="Q2" i="14"/>
  <c r="N2" i="14"/>
  <c r="U2" i="14" s="1"/>
  <c r="X18" i="15"/>
  <c r="AE8" i="15"/>
  <c r="AE6" i="15"/>
  <c r="AE5" i="15"/>
  <c r="AE14" i="15"/>
  <c r="AE10" i="15"/>
  <c r="AE9" i="15"/>
  <c r="AE4" i="15"/>
  <c r="AE15" i="15"/>
  <c r="AE7" i="15"/>
  <c r="AE13" i="15"/>
  <c r="AE12" i="15"/>
  <c r="AE16" i="15"/>
  <c r="AE11" i="15"/>
  <c r="AE17" i="15"/>
  <c r="P2" i="14"/>
  <c r="M2" i="14"/>
  <c r="T2" i="14" s="1"/>
  <c r="W18" i="15"/>
  <c r="W19" i="15" s="1"/>
  <c r="W20" i="15" s="1"/>
  <c r="F41" i="24"/>
  <c r="Q3" i="25"/>
  <c r="F30" i="24"/>
  <c r="Q4" i="25"/>
  <c r="A64" i="13"/>
  <c r="I37" i="24"/>
  <c r="I28" i="24"/>
  <c r="I62" i="22"/>
  <c r="I51" i="22"/>
  <c r="I73" i="22"/>
  <c r="I40" i="22"/>
  <c r="I39" i="24"/>
  <c r="I29" i="22"/>
  <c r="I21" i="19"/>
  <c r="I83" i="19" s="1"/>
  <c r="P20" i="15"/>
  <c r="I27" i="22"/>
  <c r="I59" i="24"/>
  <c r="I60" i="22"/>
  <c r="I103" i="24"/>
  <c r="I49" i="22"/>
  <c r="I71" i="22"/>
  <c r="I38" i="22"/>
  <c r="Q19" i="21"/>
  <c r="Q20" i="21" s="1"/>
  <c r="Q4" i="16"/>
  <c r="Q12" i="16"/>
  <c r="P6" i="16"/>
  <c r="P14" i="16"/>
  <c r="N7" i="16"/>
  <c r="N15" i="16"/>
  <c r="M9" i="16"/>
  <c r="M17" i="16"/>
  <c r="Q5" i="16"/>
  <c r="Q13" i="16"/>
  <c r="P7" i="16"/>
  <c r="P15" i="16"/>
  <c r="N8" i="16"/>
  <c r="N16" i="16"/>
  <c r="M10" i="16"/>
  <c r="Q6" i="16"/>
  <c r="Q14" i="16"/>
  <c r="P8" i="16"/>
  <c r="P16" i="16"/>
  <c r="N9" i="16"/>
  <c r="N17" i="16"/>
  <c r="M11" i="16"/>
  <c r="Q7" i="16"/>
  <c r="Q15" i="16"/>
  <c r="P9" i="16"/>
  <c r="P17" i="16"/>
  <c r="N10" i="16"/>
  <c r="M4" i="16"/>
  <c r="M12" i="16"/>
  <c r="Q8" i="16"/>
  <c r="Q16" i="16"/>
  <c r="P10" i="16"/>
  <c r="P3" i="16"/>
  <c r="N3" i="16"/>
  <c r="N11" i="16"/>
  <c r="M5" i="16"/>
  <c r="M13" i="16"/>
  <c r="Q9" i="16"/>
  <c r="Q17" i="16"/>
  <c r="P11" i="16"/>
  <c r="N4" i="16"/>
  <c r="N12" i="16"/>
  <c r="M6" i="16"/>
  <c r="M14" i="16"/>
  <c r="Q10" i="16"/>
  <c r="P4" i="16"/>
  <c r="P12" i="16"/>
  <c r="N5" i="16"/>
  <c r="N13" i="16"/>
  <c r="M7" i="16"/>
  <c r="M15" i="16"/>
  <c r="Q3" i="16"/>
  <c r="Q11" i="16"/>
  <c r="P5" i="16"/>
  <c r="P13" i="16"/>
  <c r="N6" i="16"/>
  <c r="N14" i="16"/>
  <c r="M8" i="16"/>
  <c r="M16" i="16"/>
  <c r="M3" i="16"/>
  <c r="P17" i="17"/>
  <c r="P13" i="17"/>
  <c r="P9" i="17"/>
  <c r="P5" i="17"/>
  <c r="Q16" i="17"/>
  <c r="Q12" i="17"/>
  <c r="Q8" i="17"/>
  <c r="Q4" i="17"/>
  <c r="P16" i="17"/>
  <c r="P12" i="17"/>
  <c r="P8" i="17"/>
  <c r="P4" i="17"/>
  <c r="N16" i="17"/>
  <c r="N12" i="17"/>
  <c r="N8" i="17"/>
  <c r="N4" i="17"/>
  <c r="P15" i="17"/>
  <c r="P11" i="17"/>
  <c r="P7" i="17"/>
  <c r="P3" i="17"/>
  <c r="N15" i="17"/>
  <c r="N11" i="17"/>
  <c r="N7" i="17"/>
  <c r="N3" i="17"/>
  <c r="M15" i="17"/>
  <c r="M11" i="17"/>
  <c r="M7" i="17"/>
  <c r="M3" i="17"/>
  <c r="Q17" i="17"/>
  <c r="Q13" i="17"/>
  <c r="Q9" i="17"/>
  <c r="Q5" i="17"/>
  <c r="M17" i="17"/>
  <c r="M16" i="17"/>
  <c r="N6" i="17"/>
  <c r="M13" i="17"/>
  <c r="N13" i="17"/>
  <c r="Q7" i="17"/>
  <c r="N17" i="17"/>
  <c r="N5" i="17"/>
  <c r="M10" i="17"/>
  <c r="N10" i="17"/>
  <c r="M6" i="17"/>
  <c r="Q6" i="17"/>
  <c r="P14" i="17"/>
  <c r="Q11" i="17"/>
  <c r="M5" i="17"/>
  <c r="M4" i="17"/>
  <c r="M14" i="17"/>
  <c r="P6" i="17"/>
  <c r="N9" i="17"/>
  <c r="Q14" i="17"/>
  <c r="M8" i="17"/>
  <c r="Q3" i="17"/>
  <c r="N14" i="17"/>
  <c r="M9" i="17"/>
  <c r="Q10" i="17"/>
  <c r="M12" i="17"/>
  <c r="Q15" i="17"/>
  <c r="P10" i="17"/>
  <c r="N19" i="21"/>
  <c r="N20" i="21" s="1"/>
  <c r="I16" i="22"/>
  <c r="I18" i="22"/>
  <c r="L30" i="17"/>
  <c r="L24" i="19" s="1"/>
  <c r="L86" i="19" s="1"/>
  <c r="L30" i="16"/>
  <c r="L22" i="19" s="1"/>
  <c r="L84" i="19" s="1"/>
  <c r="E38" i="14"/>
  <c r="E37" i="14"/>
  <c r="E44" i="14"/>
  <c r="E39" i="14"/>
  <c r="E31" i="14"/>
  <c r="L31" i="14" s="1"/>
  <c r="E45" i="14"/>
  <c r="E43" i="14"/>
  <c r="E42" i="14"/>
  <c r="E34" i="14"/>
  <c r="E41" i="14"/>
  <c r="E36" i="14"/>
  <c r="E35" i="14"/>
  <c r="D34" i="14"/>
  <c r="D42" i="14"/>
  <c r="D38" i="14"/>
  <c r="D32" i="14"/>
  <c r="D35" i="14"/>
  <c r="D43" i="14"/>
  <c r="D37" i="14"/>
  <c r="D45" i="14"/>
  <c r="D36" i="14"/>
  <c r="D44" i="14"/>
  <c r="D31" i="14"/>
  <c r="D39" i="14"/>
  <c r="D33" i="14"/>
  <c r="D41" i="14"/>
  <c r="D40" i="14"/>
  <c r="E33" i="14"/>
  <c r="L33" i="14" s="1"/>
  <c r="E40" i="14"/>
  <c r="E32" i="14"/>
  <c r="L32" i="14" s="1"/>
  <c r="I30" i="14"/>
  <c r="I23" i="19" s="1"/>
  <c r="I85" i="19" s="1"/>
  <c r="C127" i="13"/>
  <c r="C79" i="13"/>
  <c r="C67" i="13"/>
  <c r="C43" i="13"/>
  <c r="C85" i="13"/>
  <c r="C91" i="13"/>
  <c r="C49" i="13"/>
  <c r="C55" i="13"/>
  <c r="C97" i="13"/>
  <c r="C103" i="13"/>
  <c r="C109" i="13"/>
  <c r="C115" i="13"/>
  <c r="C61" i="13"/>
  <c r="C121" i="13"/>
  <c r="C73" i="13"/>
  <c r="C92" i="13"/>
  <c r="A92" i="13" s="1"/>
  <c r="C56" i="13"/>
  <c r="A56" i="13" s="1"/>
  <c r="C74" i="13"/>
  <c r="A74" i="13" s="1"/>
  <c r="C62" i="13"/>
  <c r="A62" i="13" s="1"/>
  <c r="C98" i="13"/>
  <c r="A98" i="13" s="1"/>
  <c r="C50" i="13"/>
  <c r="A50" i="13" s="1"/>
  <c r="C104" i="13"/>
  <c r="A104" i="13" s="1"/>
  <c r="C110" i="13"/>
  <c r="A110" i="13" s="1"/>
  <c r="C116" i="13"/>
  <c r="A116" i="13" s="1"/>
  <c r="C68" i="13"/>
  <c r="A68" i="13" s="1"/>
  <c r="C122" i="13"/>
  <c r="A122" i="13" s="1"/>
  <c r="C80" i="13"/>
  <c r="A80" i="13" s="1"/>
  <c r="C86" i="13"/>
  <c r="A86" i="13" s="1"/>
  <c r="C44" i="13"/>
  <c r="A44" i="13" s="1"/>
  <c r="A59" i="13"/>
  <c r="A106" i="13"/>
  <c r="A100" i="13"/>
  <c r="A63" i="13"/>
  <c r="A77" i="13"/>
  <c r="A82" i="13"/>
  <c r="A76" i="13"/>
  <c r="A101" i="13"/>
  <c r="A57" i="13"/>
  <c r="A107" i="13"/>
  <c r="A52" i="13"/>
  <c r="A105" i="13"/>
  <c r="A58" i="13"/>
  <c r="A46" i="13"/>
  <c r="B67" i="13"/>
  <c r="A66" i="13"/>
  <c r="A81" i="13"/>
  <c r="B61" i="13"/>
  <c r="A60" i="13"/>
  <c r="A53" i="13"/>
  <c r="B94" i="13"/>
  <c r="A93" i="13"/>
  <c r="B55" i="13"/>
  <c r="A54" i="13"/>
  <c r="B85" i="13"/>
  <c r="A84" i="13"/>
  <c r="B124" i="13"/>
  <c r="A123" i="13"/>
  <c r="B70" i="13"/>
  <c r="A69" i="13"/>
  <c r="A119" i="13"/>
  <c r="A118" i="13"/>
  <c r="B112" i="13"/>
  <c r="A111" i="13"/>
  <c r="A83" i="13"/>
  <c r="B48" i="13"/>
  <c r="A47" i="13"/>
  <c r="B121" i="13"/>
  <c r="A120" i="13"/>
  <c r="B109" i="13"/>
  <c r="A109" i="13" s="1"/>
  <c r="A108" i="13"/>
  <c r="B88" i="13"/>
  <c r="A87" i="13"/>
  <c r="B79" i="13"/>
  <c r="A78" i="13"/>
  <c r="B103" i="13"/>
  <c r="A102" i="13"/>
  <c r="C39" i="13"/>
  <c r="A39" i="13" s="1"/>
  <c r="C38" i="13"/>
  <c r="A38" i="13" s="1"/>
  <c r="C42" i="13"/>
  <c r="C41" i="13"/>
  <c r="A41" i="13" s="1"/>
  <c r="C40" i="13"/>
  <c r="A40" i="13" s="1"/>
  <c r="B42" i="13"/>
  <c r="B3" i="13"/>
  <c r="B4" i="13"/>
  <c r="B5" i="13"/>
  <c r="B6" i="13"/>
  <c r="B7" i="13"/>
  <c r="B8" i="13"/>
  <c r="B9" i="13"/>
  <c r="B10" i="13"/>
  <c r="B11" i="13"/>
  <c r="B12" i="13"/>
  <c r="C2" i="13"/>
  <c r="F28" i="12" s="1"/>
  <c r="B2" i="13"/>
  <c r="F3" i="12"/>
  <c r="H28" i="12" s="1"/>
  <c r="F2" i="12"/>
  <c r="F52" i="24" l="1"/>
  <c r="F54" i="24" s="1"/>
  <c r="Q5" i="25"/>
  <c r="I61" i="19"/>
  <c r="G61" i="19"/>
  <c r="H3" i="25"/>
  <c r="G28" i="12"/>
  <c r="I3" i="25" s="1"/>
  <c r="G29" i="12"/>
  <c r="G37" i="12"/>
  <c r="G33" i="12"/>
  <c r="G41" i="12"/>
  <c r="G42" i="12"/>
  <c r="G30" i="12"/>
  <c r="G38" i="12"/>
  <c r="G35" i="12"/>
  <c r="G31" i="12"/>
  <c r="G39" i="12"/>
  <c r="G32" i="12"/>
  <c r="G40" i="12"/>
  <c r="G34" i="12"/>
  <c r="G36" i="12"/>
  <c r="A85" i="13"/>
  <c r="J28" i="12"/>
  <c r="K61" i="19" s="1"/>
  <c r="I28" i="12"/>
  <c r="K3" i="25" s="1"/>
  <c r="F30" i="12"/>
  <c r="F29" i="12"/>
  <c r="H4" i="25" s="1"/>
  <c r="H29" i="12"/>
  <c r="H30" i="12"/>
  <c r="F39" i="22"/>
  <c r="E39" i="22"/>
  <c r="E44" i="22" s="1"/>
  <c r="F50" i="22"/>
  <c r="F72" i="22"/>
  <c r="E50" i="22"/>
  <c r="E55" i="22" s="1"/>
  <c r="E72" i="22"/>
  <c r="E77" i="22" s="1"/>
  <c r="F61" i="22"/>
  <c r="E61" i="22"/>
  <c r="E66" i="22" s="1"/>
  <c r="F28" i="22"/>
  <c r="E28" i="22"/>
  <c r="E33" i="22" s="1"/>
  <c r="M18" i="17"/>
  <c r="Q18" i="17"/>
  <c r="N18" i="16"/>
  <c r="P18" i="16"/>
  <c r="N18" i="17"/>
  <c r="M18" i="16"/>
  <c r="Q18" i="16"/>
  <c r="P18" i="17"/>
  <c r="F17" i="22"/>
  <c r="E17" i="22"/>
  <c r="I27" i="24"/>
  <c r="I15" i="19"/>
  <c r="I28" i="25" s="1"/>
  <c r="F38" i="14"/>
  <c r="I17" i="21"/>
  <c r="F41" i="14"/>
  <c r="I137" i="24"/>
  <c r="F37" i="14"/>
  <c r="I93" i="24"/>
  <c r="F43" i="14"/>
  <c r="I159" i="24"/>
  <c r="F45" i="14"/>
  <c r="I181" i="24"/>
  <c r="F40" i="14"/>
  <c r="I126" i="24"/>
  <c r="F34" i="14"/>
  <c r="I60" i="24"/>
  <c r="F42" i="14"/>
  <c r="I148" i="24"/>
  <c r="F33" i="14"/>
  <c r="I49" i="24"/>
  <c r="F35" i="14"/>
  <c r="I71" i="24"/>
  <c r="F39" i="14"/>
  <c r="I115" i="24"/>
  <c r="F32" i="14"/>
  <c r="I38" i="24"/>
  <c r="A67" i="13"/>
  <c r="F36" i="14"/>
  <c r="I82" i="24"/>
  <c r="F44" i="14"/>
  <c r="I170" i="24"/>
  <c r="F31" i="14"/>
  <c r="A61" i="13"/>
  <c r="A79" i="13"/>
  <c r="J16" i="21"/>
  <c r="H30" i="14"/>
  <c r="H23" i="19" s="1"/>
  <c r="H85" i="19" s="1"/>
  <c r="A103" i="13"/>
  <c r="A55" i="13"/>
  <c r="I13" i="21"/>
  <c r="A42" i="13"/>
  <c r="A121" i="13"/>
  <c r="B71" i="13"/>
  <c r="A70" i="13"/>
  <c r="B95" i="13"/>
  <c r="A94" i="13"/>
  <c r="B125" i="13"/>
  <c r="A124" i="13"/>
  <c r="B49" i="13"/>
  <c r="A49" i="13" s="1"/>
  <c r="A48" i="13"/>
  <c r="B89" i="13"/>
  <c r="A88" i="13"/>
  <c r="B113" i="13"/>
  <c r="A112" i="13"/>
  <c r="B43" i="13"/>
  <c r="A43" i="13" s="1"/>
  <c r="I9" i="21"/>
  <c r="I3" i="21"/>
  <c r="J4" i="21" l="1"/>
  <c r="I4" i="25"/>
  <c r="G63" i="19"/>
  <c r="H5" i="25"/>
  <c r="H72" i="19"/>
  <c r="I14" i="25"/>
  <c r="H70" i="19"/>
  <c r="I12" i="25"/>
  <c r="J61" i="19"/>
  <c r="H64" i="19"/>
  <c r="I6" i="25"/>
  <c r="H62" i="19"/>
  <c r="J14" i="21"/>
  <c r="H63" i="19"/>
  <c r="I5" i="25"/>
  <c r="I63" i="19"/>
  <c r="H67" i="19"/>
  <c r="I9" i="25"/>
  <c r="H75" i="19"/>
  <c r="I17" i="25"/>
  <c r="H61" i="19"/>
  <c r="H69" i="19"/>
  <c r="I11" i="25"/>
  <c r="I62" i="19"/>
  <c r="H73" i="19"/>
  <c r="I15" i="25"/>
  <c r="H74" i="19"/>
  <c r="I16" i="25"/>
  <c r="H68" i="19"/>
  <c r="I10" i="25"/>
  <c r="H71" i="19"/>
  <c r="I13" i="25"/>
  <c r="J3" i="21"/>
  <c r="H65" i="19"/>
  <c r="I7" i="25"/>
  <c r="H66" i="19"/>
  <c r="I8" i="25"/>
  <c r="J9" i="21"/>
  <c r="I4" i="21"/>
  <c r="G62" i="19"/>
  <c r="J15" i="21"/>
  <c r="I29" i="12"/>
  <c r="K4" i="25" s="1"/>
  <c r="J29" i="12"/>
  <c r="K62" i="19" s="1"/>
  <c r="I30" i="12"/>
  <c r="J30" i="12"/>
  <c r="K63" i="19" s="1"/>
  <c r="I61" i="22"/>
  <c r="I104" i="24"/>
  <c r="I39" i="22"/>
  <c r="I28" i="22"/>
  <c r="I72" i="22"/>
  <c r="I50" i="22"/>
  <c r="I3" i="15"/>
  <c r="D38" i="13"/>
  <c r="M19" i="16"/>
  <c r="M20" i="16" s="1"/>
  <c r="Q16" i="14"/>
  <c r="Q12" i="14"/>
  <c r="Q8" i="14"/>
  <c r="Q4" i="14"/>
  <c r="P16" i="14"/>
  <c r="P12" i="14"/>
  <c r="P8" i="14"/>
  <c r="P4" i="14"/>
  <c r="N16" i="14"/>
  <c r="N12" i="14"/>
  <c r="N8" i="14"/>
  <c r="N4" i="14"/>
  <c r="P15" i="14"/>
  <c r="P11" i="14"/>
  <c r="P7" i="14"/>
  <c r="P3" i="14"/>
  <c r="N15" i="14"/>
  <c r="N11" i="14"/>
  <c r="N7" i="14"/>
  <c r="N3" i="14"/>
  <c r="M15" i="14"/>
  <c r="M11" i="14"/>
  <c r="M7" i="14"/>
  <c r="M3" i="14"/>
  <c r="Q13" i="14"/>
  <c r="Q9" i="14"/>
  <c r="Q5" i="14"/>
  <c r="Q17" i="14"/>
  <c r="P13" i="14"/>
  <c r="P9" i="14"/>
  <c r="P5" i="14"/>
  <c r="N17" i="14"/>
  <c r="P17" i="14"/>
  <c r="N13" i="14"/>
  <c r="N14" i="14"/>
  <c r="M9" i="14"/>
  <c r="P10" i="14"/>
  <c r="N10" i="14"/>
  <c r="M5" i="14"/>
  <c r="M13" i="14"/>
  <c r="P14" i="14"/>
  <c r="M10" i="14"/>
  <c r="Q11" i="14"/>
  <c r="M6" i="14"/>
  <c r="N5" i="14"/>
  <c r="M14" i="14"/>
  <c r="Q6" i="14"/>
  <c r="N9" i="14"/>
  <c r="Q10" i="14"/>
  <c r="P6" i="14"/>
  <c r="Q15" i="14"/>
  <c r="Q14" i="14"/>
  <c r="M4" i="14"/>
  <c r="Q3" i="14"/>
  <c r="M17" i="14"/>
  <c r="M8" i="14"/>
  <c r="M12" i="14"/>
  <c r="N6" i="14"/>
  <c r="M16" i="14"/>
  <c r="Q7" i="14"/>
  <c r="P19" i="16"/>
  <c r="P20" i="16" s="1"/>
  <c r="P19" i="17"/>
  <c r="P20" i="17" s="1"/>
  <c r="M19" i="17"/>
  <c r="M20" i="17" s="1"/>
  <c r="K31" i="13"/>
  <c r="H17" i="17"/>
  <c r="H17" i="16"/>
  <c r="L17" i="21"/>
  <c r="H17" i="14"/>
  <c r="I17" i="22"/>
  <c r="L30" i="14"/>
  <c r="L23" i="19" s="1"/>
  <c r="L85" i="19" s="1"/>
  <c r="H15" i="19"/>
  <c r="H28" i="25" s="1"/>
  <c r="H26" i="25" s="1"/>
  <c r="L17" i="15"/>
  <c r="H17" i="15"/>
  <c r="L31" i="13"/>
  <c r="D127" i="13" s="1"/>
  <c r="F31" i="13"/>
  <c r="J16" i="17"/>
  <c r="K16" i="21"/>
  <c r="J3" i="17"/>
  <c r="K3" i="21"/>
  <c r="H15" i="17"/>
  <c r="I15" i="21"/>
  <c r="J12" i="17"/>
  <c r="K12" i="21"/>
  <c r="H12" i="17"/>
  <c r="I12" i="21"/>
  <c r="I13" i="17"/>
  <c r="J13" i="21"/>
  <c r="J9" i="17"/>
  <c r="K9" i="21"/>
  <c r="H8" i="17"/>
  <c r="I8" i="21"/>
  <c r="J8" i="17"/>
  <c r="K8" i="21"/>
  <c r="I7" i="17"/>
  <c r="J7" i="21"/>
  <c r="J5" i="17"/>
  <c r="K5" i="21"/>
  <c r="I11" i="17"/>
  <c r="J11" i="21"/>
  <c r="J13" i="17"/>
  <c r="K13" i="21"/>
  <c r="J4" i="17"/>
  <c r="K4" i="21"/>
  <c r="H16" i="17"/>
  <c r="I16" i="21"/>
  <c r="I3" i="14"/>
  <c r="G17" i="13"/>
  <c r="J11" i="17"/>
  <c r="K11" i="21"/>
  <c r="H5" i="17"/>
  <c r="I5" i="21"/>
  <c r="H10" i="17"/>
  <c r="I10" i="21"/>
  <c r="I10" i="17"/>
  <c r="J10" i="21"/>
  <c r="I8" i="17"/>
  <c r="J8" i="21"/>
  <c r="J15" i="17"/>
  <c r="K15" i="21"/>
  <c r="H11" i="17"/>
  <c r="I11" i="21"/>
  <c r="I5" i="17"/>
  <c r="J5" i="21"/>
  <c r="H7" i="17"/>
  <c r="I7" i="21"/>
  <c r="H14" i="17"/>
  <c r="I14" i="21"/>
  <c r="L34" i="21"/>
  <c r="I17" i="17"/>
  <c r="J17" i="21"/>
  <c r="J6" i="17"/>
  <c r="K6" i="21"/>
  <c r="I6" i="17"/>
  <c r="J6" i="21"/>
  <c r="H6" i="17"/>
  <c r="I6" i="21"/>
  <c r="J7" i="17"/>
  <c r="K7" i="21"/>
  <c r="J10" i="17"/>
  <c r="K10" i="21"/>
  <c r="I12" i="17"/>
  <c r="J12" i="21"/>
  <c r="J14" i="17"/>
  <c r="K14" i="21"/>
  <c r="J17" i="17"/>
  <c r="K17" i="21"/>
  <c r="I14" i="16"/>
  <c r="I14" i="17"/>
  <c r="I14" i="14"/>
  <c r="I14" i="15"/>
  <c r="G28" i="13"/>
  <c r="D104" i="13" s="1"/>
  <c r="I15" i="16"/>
  <c r="I15" i="17"/>
  <c r="I15" i="15"/>
  <c r="G29" i="13"/>
  <c r="D110" i="13" s="1"/>
  <c r="I15" i="14"/>
  <c r="I9" i="16"/>
  <c r="I9" i="17"/>
  <c r="I9" i="14"/>
  <c r="G23" i="13"/>
  <c r="D74" i="13" s="1"/>
  <c r="I9" i="15"/>
  <c r="I4" i="17"/>
  <c r="I4" i="15"/>
  <c r="I4" i="16"/>
  <c r="D44" i="13"/>
  <c r="I4" i="14"/>
  <c r="G18" i="13"/>
  <c r="I16" i="16"/>
  <c r="I16" i="17"/>
  <c r="I16" i="14"/>
  <c r="G30" i="13"/>
  <c r="D116" i="13" s="1"/>
  <c r="I16" i="15"/>
  <c r="I3" i="16"/>
  <c r="I3" i="17"/>
  <c r="H13" i="16"/>
  <c r="H13" i="17"/>
  <c r="H3" i="16"/>
  <c r="H3" i="17"/>
  <c r="H4" i="16"/>
  <c r="H4" i="17"/>
  <c r="H9" i="16"/>
  <c r="H9" i="17"/>
  <c r="I12" i="15"/>
  <c r="I12" i="16"/>
  <c r="J14" i="15"/>
  <c r="J14" i="16"/>
  <c r="J17" i="15"/>
  <c r="J17" i="16"/>
  <c r="J9" i="15"/>
  <c r="J9" i="16"/>
  <c r="J16" i="15"/>
  <c r="J16" i="16"/>
  <c r="H7" i="15"/>
  <c r="H7" i="16"/>
  <c r="J5" i="15"/>
  <c r="J5" i="16"/>
  <c r="I7" i="15"/>
  <c r="I7" i="16"/>
  <c r="I11" i="15"/>
  <c r="I11" i="16"/>
  <c r="H14" i="15"/>
  <c r="H14" i="16"/>
  <c r="J13" i="15"/>
  <c r="J13" i="16"/>
  <c r="H10" i="16"/>
  <c r="I13" i="15"/>
  <c r="I13" i="16"/>
  <c r="I5" i="15"/>
  <c r="I5" i="16"/>
  <c r="I10" i="15"/>
  <c r="I10" i="16"/>
  <c r="J4" i="15"/>
  <c r="J4" i="16"/>
  <c r="J12" i="15"/>
  <c r="J12" i="16"/>
  <c r="I17" i="15"/>
  <c r="I17" i="16"/>
  <c r="H16" i="15"/>
  <c r="H16" i="16"/>
  <c r="J6" i="15"/>
  <c r="J6" i="16"/>
  <c r="F26" i="13"/>
  <c r="H12" i="16"/>
  <c r="J8" i="15"/>
  <c r="J8" i="16"/>
  <c r="H15" i="15"/>
  <c r="H15" i="16"/>
  <c r="I8" i="15"/>
  <c r="I8" i="16"/>
  <c r="J11" i="15"/>
  <c r="J11" i="16"/>
  <c r="H5" i="15"/>
  <c r="H5" i="16"/>
  <c r="H8" i="15"/>
  <c r="H8" i="16"/>
  <c r="I6" i="15"/>
  <c r="I6" i="16"/>
  <c r="J15" i="15"/>
  <c r="J15" i="16"/>
  <c r="H6" i="15"/>
  <c r="H6" i="16"/>
  <c r="J7" i="15"/>
  <c r="J7" i="16"/>
  <c r="J10" i="15"/>
  <c r="J10" i="16"/>
  <c r="L25" i="13"/>
  <c r="D91" i="13" s="1"/>
  <c r="H11" i="16"/>
  <c r="J3" i="15"/>
  <c r="J3" i="16"/>
  <c r="F25" i="13"/>
  <c r="H12" i="14"/>
  <c r="H3" i="14"/>
  <c r="H3" i="15"/>
  <c r="H11" i="14"/>
  <c r="H11" i="15"/>
  <c r="H4" i="14"/>
  <c r="H4" i="15"/>
  <c r="F27" i="13"/>
  <c r="H13" i="15"/>
  <c r="H12" i="15"/>
  <c r="L12" i="15"/>
  <c r="H10" i="15"/>
  <c r="F23" i="13"/>
  <c r="H9" i="15"/>
  <c r="L11" i="15"/>
  <c r="F24" i="13"/>
  <c r="H10" i="14"/>
  <c r="H13" i="14"/>
  <c r="F19" i="13"/>
  <c r="H5" i="14"/>
  <c r="H31" i="13"/>
  <c r="D123" i="13" s="1"/>
  <c r="J17" i="14"/>
  <c r="H22" i="13"/>
  <c r="D69" i="13" s="1"/>
  <c r="J8" i="14"/>
  <c r="H19" i="13"/>
  <c r="D51" i="13" s="1"/>
  <c r="G33" i="17" s="1"/>
  <c r="J33" i="17" s="1"/>
  <c r="J5" i="14"/>
  <c r="H20" i="13"/>
  <c r="D57" i="13" s="1"/>
  <c r="J6" i="14"/>
  <c r="H25" i="13"/>
  <c r="D87" i="13" s="1"/>
  <c r="J11" i="14"/>
  <c r="H27" i="13"/>
  <c r="D99" i="13" s="1"/>
  <c r="J13" i="14"/>
  <c r="H26" i="13"/>
  <c r="D93" i="13" s="1"/>
  <c r="J12" i="14"/>
  <c r="H21" i="13"/>
  <c r="D63" i="13" s="1"/>
  <c r="J7" i="14"/>
  <c r="H24" i="13"/>
  <c r="D81" i="13" s="1"/>
  <c r="J10" i="14"/>
  <c r="F22" i="13"/>
  <c r="H8" i="14"/>
  <c r="L8" i="15"/>
  <c r="F21" i="13"/>
  <c r="H7" i="14"/>
  <c r="L7" i="15"/>
  <c r="H29" i="13"/>
  <c r="D111" i="13" s="1"/>
  <c r="J15" i="14"/>
  <c r="G25" i="13"/>
  <c r="D86" i="13" s="1"/>
  <c r="I11" i="14"/>
  <c r="I10" i="14"/>
  <c r="G24" i="13"/>
  <c r="D80" i="13" s="1"/>
  <c r="G22" i="13"/>
  <c r="D68" i="13" s="1"/>
  <c r="I8" i="14"/>
  <c r="I12" i="14"/>
  <c r="G26" i="13"/>
  <c r="D92" i="13" s="1"/>
  <c r="H28" i="13"/>
  <c r="D105" i="13" s="1"/>
  <c r="J14" i="14"/>
  <c r="G31" i="13"/>
  <c r="D122" i="13" s="1"/>
  <c r="I17" i="14"/>
  <c r="G27" i="13"/>
  <c r="D98" i="13" s="1"/>
  <c r="I13" i="14"/>
  <c r="H23" i="13"/>
  <c r="D75" i="13" s="1"/>
  <c r="J9" i="14"/>
  <c r="H18" i="13"/>
  <c r="D45" i="13" s="1"/>
  <c r="J4" i="14"/>
  <c r="I7" i="14"/>
  <c r="G21" i="13"/>
  <c r="D62" i="13" s="1"/>
  <c r="H30" i="13"/>
  <c r="D117" i="13" s="1"/>
  <c r="J16" i="14"/>
  <c r="G19" i="13"/>
  <c r="D50" i="13" s="1"/>
  <c r="L33" i="21" s="1"/>
  <c r="H51" i="24" s="1"/>
  <c r="I5" i="14"/>
  <c r="B126" i="13"/>
  <c r="A125" i="13"/>
  <c r="B114" i="13"/>
  <c r="A113" i="13"/>
  <c r="B96" i="13"/>
  <c r="A95" i="13"/>
  <c r="B90" i="13"/>
  <c r="A89" i="13"/>
  <c r="B72" i="13"/>
  <c r="A71" i="13"/>
  <c r="L9" i="21"/>
  <c r="L3" i="21"/>
  <c r="H9" i="14"/>
  <c r="H17" i="13"/>
  <c r="D39" i="13"/>
  <c r="F17" i="13"/>
  <c r="L6" i="21"/>
  <c r="F20" i="13"/>
  <c r="H6" i="14"/>
  <c r="F29" i="13"/>
  <c r="H15" i="14"/>
  <c r="F30" i="13"/>
  <c r="H16" i="14"/>
  <c r="F28" i="13"/>
  <c r="H14" i="14"/>
  <c r="J3" i="14"/>
  <c r="G20" i="13"/>
  <c r="D56" i="13" s="1"/>
  <c r="G34" i="17" s="1"/>
  <c r="J34" i="17" s="1"/>
  <c r="I6" i="14"/>
  <c r="F18" i="13"/>
  <c r="L16" i="21"/>
  <c r="L14" i="21"/>
  <c r="L15" i="21"/>
  <c r="D126" i="13" l="1"/>
  <c r="G45" i="25"/>
  <c r="J62" i="19"/>
  <c r="H32" i="21"/>
  <c r="K32" i="21" s="1"/>
  <c r="J63" i="19"/>
  <c r="K5" i="25"/>
  <c r="L4" i="21"/>
  <c r="G31" i="17"/>
  <c r="J31" i="17" s="1"/>
  <c r="I31" i="13"/>
  <c r="D124" i="13" s="1"/>
  <c r="K17" i="14"/>
  <c r="J31" i="13"/>
  <c r="D125" i="13" s="1"/>
  <c r="T5" i="17"/>
  <c r="G50" i="24"/>
  <c r="T6" i="17"/>
  <c r="G61" i="24"/>
  <c r="U6" i="21"/>
  <c r="P18" i="14"/>
  <c r="I37" i="19" s="1"/>
  <c r="G35" i="14"/>
  <c r="J35" i="14" s="1"/>
  <c r="G71" i="24" s="1"/>
  <c r="Q18" i="14"/>
  <c r="U7" i="14"/>
  <c r="K34" i="17"/>
  <c r="H61" i="24" s="1"/>
  <c r="U6" i="17"/>
  <c r="K33" i="17"/>
  <c r="H50" i="24" s="1"/>
  <c r="U5" i="17"/>
  <c r="M18" i="14"/>
  <c r="H37" i="19" s="1"/>
  <c r="G32" i="14"/>
  <c r="J32" i="14" s="1"/>
  <c r="G38" i="24" s="1"/>
  <c r="G32" i="17"/>
  <c r="J32" i="17" s="1"/>
  <c r="N18" i="14"/>
  <c r="K17" i="15"/>
  <c r="K17" i="17"/>
  <c r="K24" i="13"/>
  <c r="H29" i="19"/>
  <c r="H91" i="19" s="1"/>
  <c r="H93" i="19" s="1"/>
  <c r="G36" i="17"/>
  <c r="J36" i="17" s="1"/>
  <c r="K7" i="17"/>
  <c r="L7" i="21"/>
  <c r="K5" i="17"/>
  <c r="L5" i="21"/>
  <c r="K13" i="17"/>
  <c r="L13" i="21"/>
  <c r="G35" i="17"/>
  <c r="J35" i="17" s="1"/>
  <c r="K12" i="17"/>
  <c r="L12" i="21"/>
  <c r="G34" i="16"/>
  <c r="J34" i="16" s="1"/>
  <c r="L35" i="21"/>
  <c r="G35" i="16"/>
  <c r="J35" i="16" s="1"/>
  <c r="G70" i="24" s="1"/>
  <c r="L36" i="21"/>
  <c r="K10" i="17"/>
  <c r="L10" i="21"/>
  <c r="K8" i="17"/>
  <c r="L8" i="21"/>
  <c r="K11" i="17"/>
  <c r="L11" i="21"/>
  <c r="K25" i="13"/>
  <c r="K4" i="17"/>
  <c r="K3" i="17"/>
  <c r="K14" i="17"/>
  <c r="K6" i="17"/>
  <c r="K15" i="17"/>
  <c r="K9" i="17"/>
  <c r="J25" i="13"/>
  <c r="D89" i="13" s="1"/>
  <c r="K16" i="17"/>
  <c r="G33" i="16"/>
  <c r="J33" i="16" s="1"/>
  <c r="G32" i="16"/>
  <c r="J32" i="16" s="1"/>
  <c r="G33" i="14"/>
  <c r="J33" i="14" s="1"/>
  <c r="G31" i="14"/>
  <c r="G34" i="14"/>
  <c r="J34" i="14" s="1"/>
  <c r="G31" i="16"/>
  <c r="G36" i="16"/>
  <c r="J36" i="16" s="1"/>
  <c r="G36" i="14"/>
  <c r="J36" i="14" s="1"/>
  <c r="K10" i="15"/>
  <c r="K12" i="15"/>
  <c r="K8" i="15"/>
  <c r="K7" i="15"/>
  <c r="K5" i="14"/>
  <c r="K13" i="15"/>
  <c r="K11" i="14"/>
  <c r="L27" i="13"/>
  <c r="D103" i="13" s="1"/>
  <c r="J26" i="13"/>
  <c r="D95" i="13" s="1"/>
  <c r="K12" i="14"/>
  <c r="I26" i="13"/>
  <c r="D94" i="13" s="1"/>
  <c r="K13" i="14"/>
  <c r="K10" i="14"/>
  <c r="I24" i="13"/>
  <c r="D82" i="13" s="1"/>
  <c r="K23" i="13"/>
  <c r="J20" i="13"/>
  <c r="D59" i="13" s="1"/>
  <c r="L6" i="15"/>
  <c r="J27" i="13"/>
  <c r="D101" i="13" s="1"/>
  <c r="L13" i="15"/>
  <c r="L19" i="13"/>
  <c r="D55" i="13" s="1"/>
  <c r="I18" i="13"/>
  <c r="D46" i="13" s="1"/>
  <c r="K4" i="15"/>
  <c r="J19" i="13"/>
  <c r="D53" i="13" s="1"/>
  <c r="L5" i="15"/>
  <c r="J18" i="13"/>
  <c r="D47" i="13" s="1"/>
  <c r="L4" i="15"/>
  <c r="J28" i="13"/>
  <c r="D107" i="13" s="1"/>
  <c r="L14" i="15"/>
  <c r="D41" i="13"/>
  <c r="L3" i="15"/>
  <c r="I29" i="13"/>
  <c r="D112" i="13" s="1"/>
  <c r="K15" i="15"/>
  <c r="L17" i="13"/>
  <c r="I27" i="13"/>
  <c r="D100" i="13" s="1"/>
  <c r="K26" i="13"/>
  <c r="K20" i="13"/>
  <c r="I25" i="13"/>
  <c r="D88" i="13" s="1"/>
  <c r="K11" i="15"/>
  <c r="L20" i="13"/>
  <c r="D61" i="13" s="1"/>
  <c r="G44" i="15" s="1"/>
  <c r="I23" i="13"/>
  <c r="D76" i="13" s="1"/>
  <c r="K9" i="15"/>
  <c r="I28" i="13"/>
  <c r="D106" i="13" s="1"/>
  <c r="K14" i="15"/>
  <c r="D40" i="13"/>
  <c r="K3" i="15"/>
  <c r="L26" i="13"/>
  <c r="D97" i="13" s="1"/>
  <c r="I20" i="13"/>
  <c r="D58" i="13" s="1"/>
  <c r="K6" i="15"/>
  <c r="J24" i="13"/>
  <c r="D83" i="13" s="1"/>
  <c r="L10" i="15"/>
  <c r="J30" i="13"/>
  <c r="D119" i="13" s="1"/>
  <c r="L16" i="15"/>
  <c r="J29" i="13"/>
  <c r="D113" i="13" s="1"/>
  <c r="L15" i="15"/>
  <c r="I30" i="13"/>
  <c r="D118" i="13" s="1"/>
  <c r="K16" i="15"/>
  <c r="J23" i="13"/>
  <c r="D77" i="13" s="1"/>
  <c r="L9" i="15"/>
  <c r="K27" i="13"/>
  <c r="I19" i="13"/>
  <c r="D52" i="13" s="1"/>
  <c r="K5" i="15"/>
  <c r="L24" i="13"/>
  <c r="D85" i="13" s="1"/>
  <c r="K19" i="13"/>
  <c r="J21" i="13"/>
  <c r="D65" i="13" s="1"/>
  <c r="I22" i="13"/>
  <c r="D70" i="13" s="1"/>
  <c r="K8" i="14"/>
  <c r="I21" i="13"/>
  <c r="D64" i="13" s="1"/>
  <c r="K7" i="14"/>
  <c r="K22" i="13"/>
  <c r="K21" i="13"/>
  <c r="L21" i="13"/>
  <c r="D67" i="13" s="1"/>
  <c r="G45" i="15" s="1"/>
  <c r="J22" i="13"/>
  <c r="D71" i="13" s="1"/>
  <c r="L22" i="13"/>
  <c r="D73" i="13" s="1"/>
  <c r="G46" i="15" s="1"/>
  <c r="K9" i="14"/>
  <c r="B127" i="13"/>
  <c r="A127" i="13" s="1"/>
  <c r="A126" i="13"/>
  <c r="B91" i="13"/>
  <c r="A91" i="13" s="1"/>
  <c r="A90" i="13"/>
  <c r="B115" i="13"/>
  <c r="A115" i="13" s="1"/>
  <c r="A114" i="13"/>
  <c r="B73" i="13"/>
  <c r="A73" i="13" s="1"/>
  <c r="A72" i="13"/>
  <c r="H31" i="21" s="1"/>
  <c r="K31" i="21" s="1"/>
  <c r="B97" i="13"/>
  <c r="A97" i="13" s="1"/>
  <c r="A96" i="13"/>
  <c r="I17" i="13"/>
  <c r="D43" i="13"/>
  <c r="K3" i="14"/>
  <c r="J17" i="13"/>
  <c r="L23" i="13"/>
  <c r="D79" i="13" s="1"/>
  <c r="D42" i="13"/>
  <c r="K17" i="13"/>
  <c r="G31" i="25" s="1"/>
  <c r="K31" i="25" s="1"/>
  <c r="K6" i="14"/>
  <c r="K16" i="14"/>
  <c r="K14" i="14"/>
  <c r="K18" i="13"/>
  <c r="L18" i="13"/>
  <c r="D49" i="13" s="1"/>
  <c r="K28" i="13"/>
  <c r="L28" i="13"/>
  <c r="D109" i="13" s="1"/>
  <c r="K29" i="13"/>
  <c r="K4" i="14"/>
  <c r="K15" i="14"/>
  <c r="K30" i="13"/>
  <c r="L29" i="13"/>
  <c r="D115" i="13" s="1"/>
  <c r="L30" i="13"/>
  <c r="D121" i="13" s="1"/>
  <c r="G42" i="15" l="1"/>
  <c r="D54" i="13"/>
  <c r="G33" i="25"/>
  <c r="U4" i="21"/>
  <c r="V4" i="21"/>
  <c r="H30" i="24"/>
  <c r="D48" i="13"/>
  <c r="G32" i="25"/>
  <c r="J28" i="19"/>
  <c r="J90" i="19" s="1"/>
  <c r="D78" i="13"/>
  <c r="G37" i="25"/>
  <c r="D108" i="13"/>
  <c r="G42" i="25"/>
  <c r="D84" i="13"/>
  <c r="G38" i="25"/>
  <c r="D90" i="13"/>
  <c r="G39" i="25"/>
  <c r="D60" i="13"/>
  <c r="G34" i="25"/>
  <c r="D120" i="13"/>
  <c r="G44" i="25"/>
  <c r="D66" i="13"/>
  <c r="G35" i="25"/>
  <c r="D72" i="13"/>
  <c r="G36" i="25"/>
  <c r="D114" i="13"/>
  <c r="G43" i="25"/>
  <c r="D102" i="13"/>
  <c r="G41" i="25"/>
  <c r="D96" i="13"/>
  <c r="G40" i="25"/>
  <c r="J45" i="25"/>
  <c r="G184" i="24" s="1"/>
  <c r="K45" i="25"/>
  <c r="H184" i="24" s="1"/>
  <c r="J31" i="25"/>
  <c r="T3" i="25"/>
  <c r="T4" i="25"/>
  <c r="G30" i="22"/>
  <c r="J26" i="19"/>
  <c r="J88" i="19" s="1"/>
  <c r="J27" i="19"/>
  <c r="J89" i="19" s="1"/>
  <c r="V3" i="21"/>
  <c r="E32" i="24"/>
  <c r="E22" i="24" s="1"/>
  <c r="H31" i="19"/>
  <c r="J42" i="15"/>
  <c r="AF4" i="15" s="1"/>
  <c r="G43" i="15"/>
  <c r="J43" i="15" s="1"/>
  <c r="L43" i="15" s="1"/>
  <c r="G41" i="15"/>
  <c r="G29" i="24"/>
  <c r="G40" i="24"/>
  <c r="U3" i="21"/>
  <c r="AG4" i="15"/>
  <c r="AF5" i="15"/>
  <c r="L31" i="21"/>
  <c r="K26" i="19" s="1"/>
  <c r="K88" i="19" s="1"/>
  <c r="G74" i="22"/>
  <c r="G52" i="22"/>
  <c r="G41" i="22"/>
  <c r="T7" i="17"/>
  <c r="G72" i="24"/>
  <c r="T8" i="16"/>
  <c r="G81" i="24"/>
  <c r="T4" i="17"/>
  <c r="G39" i="24"/>
  <c r="T8" i="17"/>
  <c r="G83" i="24"/>
  <c r="T6" i="16"/>
  <c r="G59" i="24"/>
  <c r="G63" i="22"/>
  <c r="G106" i="24"/>
  <c r="T8" i="14"/>
  <c r="G82" i="24"/>
  <c r="AD6" i="15"/>
  <c r="G58" i="24"/>
  <c r="T6" i="14"/>
  <c r="G60" i="24"/>
  <c r="AD7" i="15"/>
  <c r="G69" i="24"/>
  <c r="AD8" i="15"/>
  <c r="G80" i="24"/>
  <c r="T5" i="14"/>
  <c r="G49" i="24"/>
  <c r="U3" i="17"/>
  <c r="G28" i="24"/>
  <c r="AD5" i="15"/>
  <c r="T5" i="16"/>
  <c r="G48" i="24"/>
  <c r="U10" i="21"/>
  <c r="P19" i="14"/>
  <c r="P20" i="14" s="1"/>
  <c r="T7" i="16"/>
  <c r="T4" i="14"/>
  <c r="H38" i="19"/>
  <c r="K35" i="14"/>
  <c r="H71" i="24" s="1"/>
  <c r="T7" i="14"/>
  <c r="K34" i="14"/>
  <c r="H60" i="24" s="1"/>
  <c r="U6" i="14"/>
  <c r="M19" i="14"/>
  <c r="M20" i="14" s="1"/>
  <c r="H80" i="24"/>
  <c r="H58" i="24"/>
  <c r="K33" i="14"/>
  <c r="H49" i="24" s="1"/>
  <c r="U5" i="14"/>
  <c r="K36" i="17"/>
  <c r="H83" i="24" s="1"/>
  <c r="U8" i="17"/>
  <c r="K35" i="17"/>
  <c r="H72" i="24" s="1"/>
  <c r="U7" i="17"/>
  <c r="K32" i="16"/>
  <c r="K33" i="16"/>
  <c r="H48" i="24" s="1"/>
  <c r="U5" i="16"/>
  <c r="H69" i="24"/>
  <c r="K35" i="16"/>
  <c r="H70" i="24" s="1"/>
  <c r="U7" i="16"/>
  <c r="K36" i="14"/>
  <c r="H82" i="24" s="1"/>
  <c r="U8" i="14"/>
  <c r="K36" i="16"/>
  <c r="H81" i="24" s="1"/>
  <c r="U8" i="16"/>
  <c r="K32" i="17"/>
  <c r="U4" i="17"/>
  <c r="K34" i="16"/>
  <c r="H59" i="24" s="1"/>
  <c r="U6" i="16"/>
  <c r="K31" i="17"/>
  <c r="T3" i="17"/>
  <c r="K32" i="14"/>
  <c r="H38" i="24" s="1"/>
  <c r="U4" i="14"/>
  <c r="E22" i="22"/>
  <c r="E12" i="22" s="1"/>
  <c r="J31" i="16"/>
  <c r="G26" i="24" s="1"/>
  <c r="J31" i="14"/>
  <c r="G27" i="24" s="1"/>
  <c r="G39" i="17"/>
  <c r="J39" i="17" s="1"/>
  <c r="G47" i="15"/>
  <c r="G39" i="16"/>
  <c r="J39" i="16" s="1"/>
  <c r="G114" i="24" s="1"/>
  <c r="G48" i="15"/>
  <c r="G50" i="15"/>
  <c r="G52" i="15"/>
  <c r="G38" i="14"/>
  <c r="J38" i="14" s="1"/>
  <c r="G104" i="24" s="1"/>
  <c r="G37" i="14"/>
  <c r="J37" i="14" s="1"/>
  <c r="G93" i="24" s="1"/>
  <c r="G45" i="17"/>
  <c r="J45" i="17" s="1"/>
  <c r="G37" i="16"/>
  <c r="J37" i="16" s="1"/>
  <c r="G92" i="24" s="1"/>
  <c r="G42" i="16"/>
  <c r="J42" i="16" s="1"/>
  <c r="G41" i="17"/>
  <c r="J41" i="17" s="1"/>
  <c r="G41" i="14"/>
  <c r="J41" i="14" s="1"/>
  <c r="G42" i="14"/>
  <c r="J42" i="14" s="1"/>
  <c r="G55" i="15"/>
  <c r="G42" i="17"/>
  <c r="J42" i="17" s="1"/>
  <c r="G54" i="15"/>
  <c r="G53" i="15"/>
  <c r="G44" i="16"/>
  <c r="J44" i="16" s="1"/>
  <c r="G39" i="14"/>
  <c r="J39" i="14" s="1"/>
  <c r="G115" i="24" s="1"/>
  <c r="G41" i="16"/>
  <c r="J41" i="16" s="1"/>
  <c r="G44" i="14"/>
  <c r="J44" i="14" s="1"/>
  <c r="G49" i="15"/>
  <c r="G37" i="17"/>
  <c r="J37" i="17" s="1"/>
  <c r="G38" i="16"/>
  <c r="J38" i="16" s="1"/>
  <c r="G103" i="24" s="1"/>
  <c r="G51" i="15"/>
  <c r="G38" i="17"/>
  <c r="J38" i="17" s="1"/>
  <c r="G40" i="14"/>
  <c r="J40" i="14" s="1"/>
  <c r="G45" i="14"/>
  <c r="J45" i="14" s="1"/>
  <c r="G43" i="14"/>
  <c r="J43" i="14" s="1"/>
  <c r="G43" i="17"/>
  <c r="J43" i="17" s="1"/>
  <c r="G40" i="17"/>
  <c r="J40" i="17" s="1"/>
  <c r="G40" i="16"/>
  <c r="J40" i="16" s="1"/>
  <c r="G45" i="16"/>
  <c r="J45" i="16" s="1"/>
  <c r="G43" i="16"/>
  <c r="J43" i="16" s="1"/>
  <c r="G44" i="17"/>
  <c r="J44" i="17" s="1"/>
  <c r="K33" i="25" l="1"/>
  <c r="H52" i="24" s="1"/>
  <c r="J33" i="25"/>
  <c r="V18" i="21"/>
  <c r="AG5" i="15"/>
  <c r="G47" i="24"/>
  <c r="U4" i="16"/>
  <c r="F32" i="24"/>
  <c r="G30" i="24"/>
  <c r="L45" i="25"/>
  <c r="I184" i="24" s="1"/>
  <c r="I186" i="24" s="1"/>
  <c r="U17" i="25"/>
  <c r="F186" i="24"/>
  <c r="K32" i="25"/>
  <c r="J32" i="25"/>
  <c r="K36" i="25"/>
  <c r="J36" i="25"/>
  <c r="K35" i="25"/>
  <c r="J35" i="25"/>
  <c r="K44" i="25"/>
  <c r="H173" i="24" s="1"/>
  <c r="J44" i="25"/>
  <c r="K42" i="25"/>
  <c r="H151" i="24" s="1"/>
  <c r="J42" i="25"/>
  <c r="K43" i="25"/>
  <c r="H162" i="24" s="1"/>
  <c r="J43" i="25"/>
  <c r="J34" i="25"/>
  <c r="K34" i="25"/>
  <c r="G36" i="24"/>
  <c r="L42" i="15"/>
  <c r="L31" i="25"/>
  <c r="T18" i="25"/>
  <c r="T4" i="16"/>
  <c r="G37" i="24"/>
  <c r="AD4" i="15"/>
  <c r="G29" i="22"/>
  <c r="H28" i="24"/>
  <c r="G40" i="22"/>
  <c r="G62" i="22"/>
  <c r="G51" i="22"/>
  <c r="G73" i="22"/>
  <c r="K27" i="19"/>
  <c r="K89" i="19" s="1"/>
  <c r="K43" i="15"/>
  <c r="H47" i="24" s="1"/>
  <c r="I47" i="24"/>
  <c r="J41" i="15"/>
  <c r="J40" i="15" s="1"/>
  <c r="J21" i="19" s="1"/>
  <c r="U18" i="21"/>
  <c r="U19" i="21" s="1"/>
  <c r="H29" i="24"/>
  <c r="H39" i="24"/>
  <c r="H106" i="24"/>
  <c r="T16" i="17"/>
  <c r="G171" i="24"/>
  <c r="T9" i="17"/>
  <c r="G94" i="24"/>
  <c r="T13" i="17"/>
  <c r="G138" i="24"/>
  <c r="AD13" i="15"/>
  <c r="G135" i="24"/>
  <c r="T15" i="16"/>
  <c r="G158" i="24"/>
  <c r="AD11" i="15"/>
  <c r="G113" i="24"/>
  <c r="T14" i="16"/>
  <c r="G147" i="24"/>
  <c r="T16" i="14"/>
  <c r="G170" i="24"/>
  <c r="T11" i="17"/>
  <c r="G116" i="24"/>
  <c r="T13" i="16"/>
  <c r="G136" i="24"/>
  <c r="T17" i="17"/>
  <c r="G182" i="24"/>
  <c r="T13" i="14"/>
  <c r="G137" i="24"/>
  <c r="T15" i="17"/>
  <c r="G160" i="24"/>
  <c r="T16" i="16"/>
  <c r="G169" i="24"/>
  <c r="T17" i="16"/>
  <c r="G180" i="24"/>
  <c r="T12" i="17"/>
  <c r="G127" i="24"/>
  <c r="T15" i="14"/>
  <c r="G159" i="24"/>
  <c r="AD15" i="15"/>
  <c r="G157" i="24"/>
  <c r="AD14" i="15"/>
  <c r="G146" i="24"/>
  <c r="T17" i="14"/>
  <c r="G181" i="24"/>
  <c r="AD16" i="15"/>
  <c r="G168" i="24"/>
  <c r="AD12" i="15"/>
  <c r="G124" i="24"/>
  <c r="T12" i="14"/>
  <c r="G126" i="24"/>
  <c r="T14" i="17"/>
  <c r="G149" i="24"/>
  <c r="AD10" i="15"/>
  <c r="G102" i="24"/>
  <c r="T12" i="16"/>
  <c r="G125" i="24"/>
  <c r="T10" i="17"/>
  <c r="G105" i="24"/>
  <c r="AD17" i="15"/>
  <c r="G179" i="24"/>
  <c r="T14" i="14"/>
  <c r="G148" i="24"/>
  <c r="AD9" i="15"/>
  <c r="G91" i="24"/>
  <c r="T9" i="14"/>
  <c r="G50" i="22"/>
  <c r="T10" i="14"/>
  <c r="G61" i="22"/>
  <c r="T11" i="14"/>
  <c r="G72" i="22"/>
  <c r="G39" i="22"/>
  <c r="T10" i="16"/>
  <c r="G60" i="22"/>
  <c r="T11" i="16"/>
  <c r="G71" i="22"/>
  <c r="T9" i="16"/>
  <c r="G49" i="22"/>
  <c r="G70" i="22"/>
  <c r="G59" i="22"/>
  <c r="G48" i="22"/>
  <c r="G38" i="22"/>
  <c r="G37" i="22"/>
  <c r="G28" i="22"/>
  <c r="G27" i="22"/>
  <c r="G26" i="22"/>
  <c r="T3" i="14"/>
  <c r="U3" i="14"/>
  <c r="T3" i="16"/>
  <c r="U3" i="16"/>
  <c r="K44" i="16"/>
  <c r="H169" i="24" s="1"/>
  <c r="U16" i="16"/>
  <c r="K39" i="16"/>
  <c r="U11" i="16"/>
  <c r="K38" i="17"/>
  <c r="H105" i="24" s="1"/>
  <c r="U10" i="17"/>
  <c r="K42" i="16"/>
  <c r="U14" i="16"/>
  <c r="K45" i="16"/>
  <c r="H180" i="24" s="1"/>
  <c r="U17" i="16"/>
  <c r="H157" i="24"/>
  <c r="K37" i="16"/>
  <c r="H92" i="24" s="1"/>
  <c r="U9" i="16"/>
  <c r="H91" i="24"/>
  <c r="K38" i="16"/>
  <c r="U10" i="16"/>
  <c r="K39" i="17"/>
  <c r="H116" i="24" s="1"/>
  <c r="U11" i="17"/>
  <c r="K40" i="16"/>
  <c r="H125" i="24" s="1"/>
  <c r="U12" i="16"/>
  <c r="K40" i="17"/>
  <c r="H127" i="24" s="1"/>
  <c r="U12" i="17"/>
  <c r="K37" i="17"/>
  <c r="H94" i="24" s="1"/>
  <c r="U9" i="17"/>
  <c r="K42" i="17"/>
  <c r="H149" i="24" s="1"/>
  <c r="U14" i="17"/>
  <c r="K37" i="14"/>
  <c r="H93" i="24" s="1"/>
  <c r="U9" i="14"/>
  <c r="K43" i="16"/>
  <c r="H158" i="24" s="1"/>
  <c r="U15" i="16"/>
  <c r="K43" i="17"/>
  <c r="H160" i="24" s="1"/>
  <c r="U15" i="17"/>
  <c r="H179" i="24"/>
  <c r="K38" i="14"/>
  <c r="U10" i="14"/>
  <c r="K45" i="17"/>
  <c r="H182" i="24" s="1"/>
  <c r="U17" i="17"/>
  <c r="H113" i="24"/>
  <c r="K43" i="14"/>
  <c r="H159" i="24" s="1"/>
  <c r="U15" i="14"/>
  <c r="K44" i="14"/>
  <c r="H170" i="24" s="1"/>
  <c r="U16" i="14"/>
  <c r="K42" i="14"/>
  <c r="U14" i="14"/>
  <c r="K45" i="14"/>
  <c r="H181" i="24" s="1"/>
  <c r="U17" i="14"/>
  <c r="K41" i="14"/>
  <c r="U13" i="14"/>
  <c r="H168" i="24"/>
  <c r="K41" i="16"/>
  <c r="U13" i="16"/>
  <c r="H124" i="24"/>
  <c r="K44" i="17"/>
  <c r="H171" i="24" s="1"/>
  <c r="U16" i="17"/>
  <c r="K40" i="14"/>
  <c r="H126" i="24" s="1"/>
  <c r="U12" i="14"/>
  <c r="K39" i="14"/>
  <c r="H115" i="24" s="1"/>
  <c r="U11" i="14"/>
  <c r="K41" i="17"/>
  <c r="H138" i="24" s="1"/>
  <c r="U13" i="17"/>
  <c r="H14" i="19"/>
  <c r="E21" i="24" s="1"/>
  <c r="L32" i="21"/>
  <c r="H63" i="22" s="1"/>
  <c r="G19" i="22"/>
  <c r="G18" i="22"/>
  <c r="K31" i="14"/>
  <c r="H27" i="24" s="1"/>
  <c r="G17" i="22"/>
  <c r="K31" i="16"/>
  <c r="H37" i="24" s="1"/>
  <c r="G16" i="22"/>
  <c r="K30" i="21"/>
  <c r="J30" i="14"/>
  <c r="J23" i="19" s="1"/>
  <c r="J85" i="19" s="1"/>
  <c r="R85" i="19" s="1"/>
  <c r="J30" i="16"/>
  <c r="J30" i="17"/>
  <c r="J24" i="19" s="1"/>
  <c r="J86" i="19" s="1"/>
  <c r="R86" i="19" s="1"/>
  <c r="AE3" i="15" l="1"/>
  <c r="AE18" i="15" s="1"/>
  <c r="G52" i="24"/>
  <c r="G54" i="24" s="1"/>
  <c r="U5" i="25"/>
  <c r="J83" i="19"/>
  <c r="R83" i="19" s="1"/>
  <c r="F153" i="24"/>
  <c r="G151" i="24"/>
  <c r="G153" i="24" s="1"/>
  <c r="G41" i="24"/>
  <c r="G43" i="24" s="1"/>
  <c r="H41" i="24"/>
  <c r="F175" i="24"/>
  <c r="G173" i="24"/>
  <c r="G175" i="24" s="1"/>
  <c r="H63" i="24"/>
  <c r="G63" i="24"/>
  <c r="G65" i="24" s="1"/>
  <c r="F164" i="24"/>
  <c r="G162" i="24"/>
  <c r="G164" i="24" s="1"/>
  <c r="I30" i="24"/>
  <c r="F87" i="24"/>
  <c r="G85" i="24"/>
  <c r="G87" i="24" s="1"/>
  <c r="H85" i="24"/>
  <c r="F76" i="24"/>
  <c r="G74" i="24"/>
  <c r="G76" i="24" s="1"/>
  <c r="H74" i="24"/>
  <c r="U4" i="25"/>
  <c r="F43" i="24"/>
  <c r="L34" i="25"/>
  <c r="U6" i="25"/>
  <c r="F65" i="24"/>
  <c r="L42" i="25"/>
  <c r="I151" i="24" s="1"/>
  <c r="I153" i="24" s="1"/>
  <c r="U14" i="25"/>
  <c r="L35" i="25"/>
  <c r="U7" i="25"/>
  <c r="L44" i="25"/>
  <c r="I173" i="24" s="1"/>
  <c r="I175" i="24" s="1"/>
  <c r="U16" i="25"/>
  <c r="L43" i="25"/>
  <c r="U15" i="25"/>
  <c r="L36" i="25"/>
  <c r="U8" i="25"/>
  <c r="AF3" i="15"/>
  <c r="AF18" i="15" s="1"/>
  <c r="J40" i="19" s="1"/>
  <c r="L41" i="15"/>
  <c r="G15" i="22"/>
  <c r="K28" i="19"/>
  <c r="K90" i="19" s="1"/>
  <c r="P26" i="19"/>
  <c r="H40" i="24"/>
  <c r="P27" i="19"/>
  <c r="G25" i="24"/>
  <c r="AG3" i="15"/>
  <c r="AG18" i="15" s="1"/>
  <c r="J41" i="19" s="1"/>
  <c r="H74" i="22"/>
  <c r="H51" i="22"/>
  <c r="H29" i="22"/>
  <c r="H40" i="22"/>
  <c r="H73" i="22"/>
  <c r="H52" i="22"/>
  <c r="H62" i="22"/>
  <c r="H41" i="22"/>
  <c r="H30" i="22"/>
  <c r="AD3" i="15"/>
  <c r="AD18" i="15" s="1"/>
  <c r="I36" i="24"/>
  <c r="K42" i="15"/>
  <c r="H36" i="24" s="1"/>
  <c r="H175" i="24"/>
  <c r="G186" i="24"/>
  <c r="T18" i="17"/>
  <c r="H71" i="22"/>
  <c r="H114" i="24"/>
  <c r="H28" i="22"/>
  <c r="H137" i="24"/>
  <c r="H61" i="22"/>
  <c r="H104" i="24"/>
  <c r="H16" i="22"/>
  <c r="H26" i="24"/>
  <c r="H186" i="24"/>
  <c r="T18" i="14"/>
  <c r="H39" i="22"/>
  <c r="H148" i="24"/>
  <c r="H38" i="22"/>
  <c r="H147" i="24"/>
  <c r="H27" i="22"/>
  <c r="H136" i="24"/>
  <c r="H60" i="22"/>
  <c r="H103" i="24"/>
  <c r="H135" i="24"/>
  <c r="H146" i="24"/>
  <c r="H102" i="24"/>
  <c r="H49" i="22"/>
  <c r="H72" i="22"/>
  <c r="H50" i="22"/>
  <c r="T18" i="16"/>
  <c r="E11" i="22"/>
  <c r="K30" i="17"/>
  <c r="K24" i="19" s="1"/>
  <c r="K86" i="19" s="1"/>
  <c r="H18" i="22"/>
  <c r="H17" i="22"/>
  <c r="U18" i="14"/>
  <c r="U18" i="16"/>
  <c r="U18" i="17"/>
  <c r="J25" i="19"/>
  <c r="J87" i="19" s="1"/>
  <c r="R87" i="19" s="1"/>
  <c r="T87" i="19" s="1"/>
  <c r="U20" i="21"/>
  <c r="J22" i="19"/>
  <c r="Q22" i="19" s="1"/>
  <c r="K30" i="14"/>
  <c r="K23" i="19" s="1"/>
  <c r="K85" i="19" s="1"/>
  <c r="L30" i="21"/>
  <c r="K25" i="19" s="1"/>
  <c r="K87" i="19" s="1"/>
  <c r="H19" i="22"/>
  <c r="K30" i="16"/>
  <c r="K22" i="19" s="1"/>
  <c r="K84" i="19" s="1"/>
  <c r="I40" i="25" l="1"/>
  <c r="I41" i="25"/>
  <c r="I37" i="25"/>
  <c r="I38" i="25"/>
  <c r="I39" i="25"/>
  <c r="H164" i="24"/>
  <c r="I162" i="24"/>
  <c r="I164" i="24" s="1"/>
  <c r="H65" i="24"/>
  <c r="I63" i="24"/>
  <c r="I65" i="24" s="1"/>
  <c r="H76" i="24"/>
  <c r="I74" i="24"/>
  <c r="I76" i="24" s="1"/>
  <c r="H87" i="24"/>
  <c r="I85" i="24"/>
  <c r="I87" i="24" s="1"/>
  <c r="U87" i="19"/>
  <c r="U83" i="19"/>
  <c r="T83" i="19" s="1"/>
  <c r="U84" i="19" s="1"/>
  <c r="P22" i="19"/>
  <c r="J84" i="19"/>
  <c r="AD19" i="15"/>
  <c r="AD20" i="15" s="1"/>
  <c r="I48" i="22"/>
  <c r="I70" i="22"/>
  <c r="I59" i="22"/>
  <c r="I37" i="22"/>
  <c r="I26" i="22"/>
  <c r="I15" i="22"/>
  <c r="I25" i="24"/>
  <c r="I32" i="24" s="1"/>
  <c r="L40" i="15"/>
  <c r="L21" i="19" s="1"/>
  <c r="L83" i="19" s="1"/>
  <c r="K41" i="15"/>
  <c r="T19" i="17"/>
  <c r="T20" i="17" s="1"/>
  <c r="J37" i="19"/>
  <c r="T19" i="14"/>
  <c r="T20" i="14" s="1"/>
  <c r="H153" i="24"/>
  <c r="T19" i="16"/>
  <c r="T20" i="16" s="1"/>
  <c r="J15" i="19"/>
  <c r="F20" i="22" l="1"/>
  <c r="F22" i="22" s="1"/>
  <c r="F31" i="22"/>
  <c r="F33" i="22" s="1"/>
  <c r="F64" i="22"/>
  <c r="F66" i="22" s="1"/>
  <c r="F75" i="22"/>
  <c r="F77" i="22" s="1"/>
  <c r="F53" i="22"/>
  <c r="F55" i="22" s="1"/>
  <c r="F118" i="24"/>
  <c r="F120" i="24" s="1"/>
  <c r="Q11" i="25"/>
  <c r="J39" i="25"/>
  <c r="K39" i="25"/>
  <c r="H118" i="24" s="1"/>
  <c r="H120" i="24" s="1"/>
  <c r="F107" i="24"/>
  <c r="F109" i="24" s="1"/>
  <c r="Q10" i="25"/>
  <c r="K38" i="25"/>
  <c r="H107" i="24" s="1"/>
  <c r="H109" i="24" s="1"/>
  <c r="J38" i="25"/>
  <c r="F96" i="24"/>
  <c r="F98" i="24" s="1"/>
  <c r="Q9" i="25"/>
  <c r="F42" i="22"/>
  <c r="F44" i="22" s="1"/>
  <c r="I30" i="25"/>
  <c r="I16" i="19" s="1"/>
  <c r="J37" i="25"/>
  <c r="K37" i="25"/>
  <c r="F140" i="24"/>
  <c r="F142" i="24" s="1"/>
  <c r="Q13" i="25"/>
  <c r="J41" i="25"/>
  <c r="K41" i="25"/>
  <c r="H140" i="24" s="1"/>
  <c r="H142" i="24" s="1"/>
  <c r="F129" i="24"/>
  <c r="F131" i="24" s="1"/>
  <c r="Q12" i="25"/>
  <c r="K40" i="25"/>
  <c r="H129" i="24" s="1"/>
  <c r="H131" i="24" s="1"/>
  <c r="J40" i="25"/>
  <c r="T84" i="19"/>
  <c r="U85" i="19" s="1"/>
  <c r="R84" i="19"/>
  <c r="H37" i="22"/>
  <c r="H48" i="22"/>
  <c r="H59" i="22"/>
  <c r="H26" i="22"/>
  <c r="H70" i="22"/>
  <c r="L15" i="19"/>
  <c r="H25" i="24"/>
  <c r="K40" i="15"/>
  <c r="K21" i="19" s="1"/>
  <c r="K83" i="19" s="1"/>
  <c r="H15" i="22"/>
  <c r="F12" i="22" l="1"/>
  <c r="G20" i="22"/>
  <c r="G31" i="22"/>
  <c r="G33" i="22" s="1"/>
  <c r="H20" i="22"/>
  <c r="H31" i="22"/>
  <c r="H33" i="22" s="1"/>
  <c r="H53" i="22"/>
  <c r="H55" i="22" s="1"/>
  <c r="H75" i="22"/>
  <c r="H77" i="22" s="1"/>
  <c r="H64" i="22"/>
  <c r="H66" i="22" s="1"/>
  <c r="G75" i="22"/>
  <c r="G77" i="22" s="1"/>
  <c r="G64" i="22"/>
  <c r="G66" i="22" s="1"/>
  <c r="G53" i="22"/>
  <c r="G55" i="22" s="1"/>
  <c r="L40" i="25"/>
  <c r="I129" i="24" s="1"/>
  <c r="I131" i="24" s="1"/>
  <c r="G129" i="24"/>
  <c r="G131" i="24" s="1"/>
  <c r="U12" i="25"/>
  <c r="H96" i="24"/>
  <c r="H98" i="24" s="1"/>
  <c r="H42" i="22"/>
  <c r="H44" i="22" s="1"/>
  <c r="G107" i="24"/>
  <c r="G109" i="24" s="1"/>
  <c r="L38" i="25"/>
  <c r="I107" i="24" s="1"/>
  <c r="I109" i="24" s="1"/>
  <c r="U10" i="25"/>
  <c r="G96" i="24"/>
  <c r="G98" i="24" s="1"/>
  <c r="U9" i="25"/>
  <c r="G42" i="22"/>
  <c r="G44" i="22" s="1"/>
  <c r="L37" i="25"/>
  <c r="I96" i="24" s="1"/>
  <c r="I98" i="24" s="1"/>
  <c r="I29" i="19"/>
  <c r="P16" i="19"/>
  <c r="L39" i="25"/>
  <c r="I118" i="24" s="1"/>
  <c r="I120" i="24" s="1"/>
  <c r="G118" i="24"/>
  <c r="G120" i="24" s="1"/>
  <c r="U11" i="25"/>
  <c r="Q18" i="25"/>
  <c r="P19" i="25" s="1"/>
  <c r="P20" i="25" s="1"/>
  <c r="L41" i="25"/>
  <c r="I140" i="24" s="1"/>
  <c r="I142" i="24" s="1"/>
  <c r="G140" i="24"/>
  <c r="G142" i="24" s="1"/>
  <c r="U13" i="25"/>
  <c r="F22" i="24"/>
  <c r="T85" i="19"/>
  <c r="U86" i="19" s="1"/>
  <c r="T86" i="19" s="1"/>
  <c r="T93" i="19" s="1"/>
  <c r="K15" i="19"/>
  <c r="I31" i="19" l="1"/>
  <c r="I38" i="19"/>
  <c r="I91" i="19"/>
  <c r="I93" i="19" s="1"/>
  <c r="U93" i="19"/>
  <c r="I14" i="19" l="1"/>
  <c r="M21" i="19"/>
  <c r="M26" i="19"/>
  <c r="M88" i="19" s="1"/>
  <c r="M22" i="19"/>
  <c r="M84" i="19" s="1"/>
  <c r="M28" i="19"/>
  <c r="M90" i="19" s="1"/>
  <c r="M23" i="19"/>
  <c r="M85" i="19" s="1"/>
  <c r="M25" i="19"/>
  <c r="M87" i="19" s="1"/>
  <c r="M27" i="19"/>
  <c r="M89" i="19" s="1"/>
  <c r="M24" i="19"/>
  <c r="M86" i="19" s="1"/>
  <c r="M29" i="19"/>
  <c r="M91" i="19" s="1"/>
  <c r="H32" i="24"/>
  <c r="G32" i="24"/>
  <c r="G22" i="24" s="1"/>
  <c r="G22" i="22"/>
  <c r="G12" i="22" s="1"/>
  <c r="H22" i="22"/>
  <c r="H12" i="22" s="1"/>
  <c r="M83" i="19" l="1"/>
  <c r="M93" i="19" s="1"/>
  <c r="M31" i="19"/>
  <c r="M15" i="19"/>
  <c r="M16" i="19"/>
  <c r="F11" i="22"/>
  <c r="F21" i="24"/>
  <c r="G33" i="24"/>
  <c r="M17" i="19" l="1"/>
  <c r="J39" i="19"/>
  <c r="M38" i="19" l="1"/>
  <c r="M39" i="19" l="1"/>
  <c r="I36" i="19"/>
  <c r="I42" i="19"/>
  <c r="M37" i="19"/>
  <c r="M42" i="19" s="1"/>
  <c r="H39" i="19" l="1"/>
  <c r="H36" i="19" s="1"/>
  <c r="H42" i="19" l="1"/>
  <c r="U3" i="25" l="1"/>
  <c r="U18" i="25" s="1"/>
  <c r="T19" i="25" s="1"/>
  <c r="J30" i="25" l="1"/>
  <c r="T20" i="25" l="1"/>
  <c r="J16" i="19"/>
  <c r="J29" i="19" s="1"/>
  <c r="J91" i="19" l="1"/>
  <c r="J38" i="19"/>
  <c r="J31" i="19"/>
  <c r="J14" i="19" l="1"/>
  <c r="G21" i="24" s="1"/>
  <c r="Q24" i="19"/>
  <c r="P24" i="19" s="1"/>
  <c r="P25" i="19"/>
  <c r="Q25" i="19"/>
  <c r="J42" i="19"/>
  <c r="J36" i="19"/>
  <c r="R91" i="19"/>
  <c r="J93" i="19"/>
  <c r="S91" i="19" l="1"/>
  <c r="S93" i="19" s="1"/>
  <c r="R93" i="19"/>
  <c r="G11" i="22"/>
  <c r="R94" i="19" l="1"/>
  <c r="T94" i="19"/>
  <c r="R25" i="19" s="1"/>
  <c r="S95" i="19"/>
  <c r="S94" i="19"/>
  <c r="L32" i="25"/>
  <c r="K30" i="25"/>
  <c r="K16" i="19" s="1"/>
  <c r="K29" i="19" s="1"/>
  <c r="L33" i="25"/>
  <c r="I42" i="22" l="1"/>
  <c r="I44" i="22" s="1"/>
  <c r="I20" i="22"/>
  <c r="I22" i="22" s="1"/>
  <c r="G23" i="22" s="1"/>
  <c r="I64" i="22"/>
  <c r="I66" i="22" s="1"/>
  <c r="I53" i="22"/>
  <c r="I55" i="22" s="1"/>
  <c r="I75" i="22"/>
  <c r="I77" i="22" s="1"/>
  <c r="H43" i="24"/>
  <c r="I41" i="24"/>
  <c r="I43" i="24" s="1"/>
  <c r="I31" i="22"/>
  <c r="I33" i="22" s="1"/>
  <c r="H54" i="24"/>
  <c r="I52" i="24"/>
  <c r="I54" i="24" s="1"/>
  <c r="L30" i="25"/>
  <c r="L16" i="19" s="1"/>
  <c r="L29" i="19" s="1"/>
  <c r="L91" i="19" s="1"/>
  <c r="L93" i="19" s="1"/>
  <c r="K91" i="19"/>
  <c r="K93" i="19" s="1"/>
  <c r="K31" i="19"/>
  <c r="I12" i="22" l="1"/>
  <c r="I22" i="24"/>
  <c r="H22" i="24"/>
  <c r="L31" i="19"/>
  <c r="H48" i="19" s="1"/>
  <c r="I48" i="19" s="1"/>
  <c r="K14" i="19"/>
  <c r="H46" i="19"/>
  <c r="H21" i="24" l="1"/>
  <c r="J32" i="19"/>
  <c r="L14" i="19"/>
  <c r="I21" i="24" s="1"/>
  <c r="I46" i="19"/>
  <c r="I52" i="19" s="1"/>
  <c r="H52" i="19"/>
  <c r="H11" i="22"/>
  <c r="I11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tc={CC8817FA-D31D-234A-9428-151AE78B9B39}</author>
  </authors>
  <commentList>
    <comment ref="B132" authorId="0" shapeId="0" xr:uid="{00000000-0006-0000-0100-000001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Nie wiadomo jaki będzie dla Dużego</t>
      </text>
    </comment>
  </commentList>
</comments>
</file>

<file path=xl/sharedStrings.xml><?xml version="1.0" encoding="utf-8"?>
<sst xmlns="http://schemas.openxmlformats.org/spreadsheetml/2006/main" count="1367" uniqueCount="429">
  <si>
    <t>Mikro</t>
  </si>
  <si>
    <t>Mały</t>
  </si>
  <si>
    <t>Średni</t>
  </si>
  <si>
    <t>Status MŚP</t>
  </si>
  <si>
    <t>Status Wnioskodawcy (Lidera)</t>
  </si>
  <si>
    <t>Max. Procent</t>
  </si>
  <si>
    <t>Wpisany %</t>
  </si>
  <si>
    <t>kontrolka</t>
  </si>
  <si>
    <t>Roboty budowlane</t>
  </si>
  <si>
    <t>Nieruchomości</t>
  </si>
  <si>
    <t>obniżenie</t>
  </si>
  <si>
    <t>ZADANIA</t>
  </si>
  <si>
    <t>Zadanie 1</t>
  </si>
  <si>
    <t>Zadania 2</t>
  </si>
  <si>
    <t>Zadanie 3</t>
  </si>
  <si>
    <t>Zadanie 4</t>
  </si>
  <si>
    <t>Zadanie 5</t>
  </si>
  <si>
    <t>Dofinansowanie</t>
  </si>
  <si>
    <t>Nazwa kosztu</t>
  </si>
  <si>
    <t>Uzasadnienie ekonomiczne</t>
  </si>
  <si>
    <t>Rzeczywisty udział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</si>
  <si>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</si>
  <si>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</si>
  <si>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</si>
  <si>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</si>
  <si>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</si>
  <si>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</si>
  <si>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</si>
  <si>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</si>
  <si>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</si>
  <si>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</si>
  <si>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</si>
  <si>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</si>
  <si>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TAK</t>
  </si>
  <si>
    <t xml:space="preserve">Budżet państwa </t>
  </si>
  <si>
    <t xml:space="preserve">Budżet jednostek samorządu terytorialnego </t>
  </si>
  <si>
    <t xml:space="preserve">Inne publiczne </t>
  </si>
  <si>
    <t>Prywatne</t>
  </si>
  <si>
    <t>Suma</t>
  </si>
  <si>
    <t>Wydatki ogółem</t>
  </si>
  <si>
    <t>Grunt - 10%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</si>
  <si>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</si>
  <si>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</si>
  <si>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</si>
  <si>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</si>
  <si>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</si>
  <si>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</si>
  <si>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</si>
  <si>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</si>
  <si>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</si>
  <si>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</si>
  <si>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</si>
  <si>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</si>
  <si>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</si>
  <si>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</si>
  <si>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</si>
  <si>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</si>
  <si>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</si>
  <si>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</si>
  <si>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</si>
  <si>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</si>
  <si>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</si>
  <si>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</si>
  <si>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</si>
  <si>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</si>
  <si>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Tereny poprzemysłowe oraz tereny opuszczone, na których znajdują się budynki -15%</t>
  </si>
  <si>
    <t>Kategoria kosztów:</t>
  </si>
  <si>
    <t xml:space="preserve">Wydatki kwalifikowalne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</si>
  <si>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</si>
  <si>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</si>
  <si>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</si>
  <si>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</si>
  <si>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</si>
  <si>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</si>
  <si>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</si>
  <si>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</si>
  <si>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</si>
  <si>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Uzasadnienie funkcjonalne 
- w tym uzasadnienie dla ekoinnowacji (jeśli dotyczy)</t>
  </si>
  <si>
    <t>Rodzaj kosztów</t>
  </si>
  <si>
    <t>bezpośrednie</t>
  </si>
  <si>
    <t>pośrednie</t>
  </si>
  <si>
    <t xml:space="preserve">Razem w projekcie </t>
  </si>
  <si>
    <t xml:space="preserve">Razem koszty rzeczywiste </t>
  </si>
  <si>
    <t xml:space="preserve">Razem ryczałt </t>
  </si>
  <si>
    <t>Pomoc publiczna</t>
  </si>
  <si>
    <t>Pomoc de minimis</t>
  </si>
  <si>
    <t xml:space="preserve">Razem wkład własny </t>
  </si>
  <si>
    <t>Fundusze Europejskie dla Dolnego Śląska 2021-2027</t>
  </si>
  <si>
    <t>Koszty pośrednie</t>
  </si>
  <si>
    <t>2.1</t>
  </si>
  <si>
    <t>2.2</t>
  </si>
  <si>
    <t>2.3</t>
  </si>
  <si>
    <t>2.4</t>
  </si>
  <si>
    <t>2.5</t>
  </si>
  <si>
    <t>2.6</t>
  </si>
  <si>
    <t>Kurs EUR dla pomocy de minimis</t>
  </si>
  <si>
    <t>Maksymalne koszty pośrednie</t>
  </si>
  <si>
    <t>Tak - osiągnięto</t>
  </si>
  <si>
    <t>Nie - nie osiągnięto</t>
  </si>
  <si>
    <t>Dane Naboru</t>
  </si>
  <si>
    <t>G  Źródła finansowania</t>
  </si>
  <si>
    <t>F3  Limity</t>
  </si>
  <si>
    <t>F1 Podsumowanie budżetu</t>
  </si>
  <si>
    <t>FEDS.09 Fundusze Europejskie na rzecz transformacji 
obszarów górniczych na Dolnym Śląsku</t>
  </si>
  <si>
    <t>Nabór nr:</t>
  </si>
  <si>
    <t>F2 Kategorie kosztów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</si>
  <si>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</si>
  <si>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</si>
  <si>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</si>
  <si>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</si>
  <si>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</si>
  <si>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</si>
  <si>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</si>
  <si>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</si>
  <si>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</si>
  <si>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Program:</t>
  </si>
  <si>
    <t>Priorytet:</t>
  </si>
  <si>
    <t>Działanie:</t>
  </si>
  <si>
    <t>Zadanie 1:</t>
  </si>
  <si>
    <t>Zadanie 2:</t>
  </si>
  <si>
    <t>Zadanie 4:</t>
  </si>
  <si>
    <t>Zadanie 3:</t>
  </si>
  <si>
    <t>Rodzaj nieruchomości</t>
  </si>
  <si>
    <t>Uzasadnienie w odniesieniu do celu, wskaźników produktu i wskaźników rezultatu (jeśli dotyczy)</t>
  </si>
  <si>
    <t>Zadanie 5:</t>
  </si>
  <si>
    <t>Zadanie 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</si>
  <si>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</si>
  <si>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</si>
  <si>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</si>
  <si>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</si>
  <si>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</si>
  <si>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</si>
  <si>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</si>
  <si>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</si>
  <si>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</si>
  <si>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</si>
  <si>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</si>
  <si>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</si>
  <si>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Nazwa zadania</t>
  </si>
  <si>
    <t>Wkład niepieniężny (Nieruchomości)</t>
  </si>
  <si>
    <t>Kategoria kosztów</t>
  </si>
  <si>
    <t>NIE</t>
  </si>
  <si>
    <t>Prace przygotowawcze</t>
  </si>
  <si>
    <t>Usługi zewnętrzne</t>
  </si>
  <si>
    <t>Wnioskodawca partner</t>
  </si>
  <si>
    <t>LP.</t>
  </si>
  <si>
    <t>Wkład własny</t>
  </si>
  <si>
    <t>2.7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</si>
  <si>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</si>
  <si>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</si>
  <si>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</si>
  <si>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</si>
  <si>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</si>
  <si>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</si>
  <si>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</si>
  <si>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</si>
  <si>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</si>
  <si>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</si>
  <si>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Nazwa podmiotu</t>
  </si>
  <si>
    <t>Podmioty projektu</t>
  </si>
  <si>
    <t>Obiekty podlegające termomodernizacji</t>
  </si>
  <si>
    <t>Obiekt 1</t>
  </si>
  <si>
    <t>Obiekt 2</t>
  </si>
  <si>
    <t>Obiekt 3</t>
  </si>
  <si>
    <t>Obiekt 4</t>
  </si>
  <si>
    <t>Obiekt 5</t>
  </si>
  <si>
    <t>Obiekt 6</t>
  </si>
  <si>
    <t>Obiekt 7</t>
  </si>
  <si>
    <t>Obiekt 8</t>
  </si>
  <si>
    <t>Obiekt 9</t>
  </si>
  <si>
    <t>Obiekt 10</t>
  </si>
  <si>
    <t>Obiekt 11</t>
  </si>
  <si>
    <t>Obiekt 12</t>
  </si>
  <si>
    <t>Obiekt 13</t>
  </si>
  <si>
    <t>Obiekt 14</t>
  </si>
  <si>
    <t>Obiekt 15</t>
  </si>
  <si>
    <t>Nazwa obiektu</t>
  </si>
  <si>
    <t>Rodzaj pomocy</t>
  </si>
  <si>
    <t>bez pomocy</t>
  </si>
  <si>
    <t>pomoc publiczna</t>
  </si>
  <si>
    <t>nie dotyczy</t>
  </si>
  <si>
    <t>Poziom dofinansowania</t>
  </si>
  <si>
    <t>Poziom dofinansowania:</t>
  </si>
  <si>
    <t>Bez pomocy</t>
  </si>
  <si>
    <t>EFRR</t>
  </si>
  <si>
    <t>BP</t>
  </si>
  <si>
    <t>Razem</t>
  </si>
  <si>
    <t>Duży</t>
  </si>
  <si>
    <t>pomoc de minimis</t>
  </si>
  <si>
    <t>Wielkość podmiotu</t>
  </si>
  <si>
    <t>wielkość podmiotu</t>
  </si>
  <si>
    <t>Wnioskodawca</t>
  </si>
  <si>
    <t>Podmiot</t>
  </si>
  <si>
    <t>Data audytu</t>
  </si>
  <si>
    <t>Dodatkowe usprawnienia z audytu nie ujęte w wybranym wariancie</t>
  </si>
  <si>
    <t>Uzasadnienie techniczne - dane wynikające z AUDYTÓW</t>
  </si>
  <si>
    <t>Termomodernizacja - Art. 38 GBER</t>
  </si>
  <si>
    <t>Wariant usprawnień wynikający  z audytu</t>
  </si>
  <si>
    <t>Termomodernizacja</t>
  </si>
  <si>
    <t>OZE</t>
  </si>
  <si>
    <t>Nr obiektu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</si>
  <si>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</si>
  <si>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</si>
  <si>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</si>
  <si>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</si>
  <si>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</si>
  <si>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</si>
  <si>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</si>
  <si>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</si>
  <si>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</si>
  <si>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</si>
  <si>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</si>
  <si>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</si>
  <si>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</si>
  <si>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</si>
  <si>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</si>
  <si>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</si>
  <si>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</si>
  <si>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</si>
  <si>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</si>
  <si>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</si>
  <si>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</si>
  <si>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Podstawa pomocy</t>
  </si>
  <si>
    <t>pomocmocze</t>
  </si>
  <si>
    <t>X</t>
  </si>
  <si>
    <t>poziom pomocy</t>
  </si>
  <si>
    <t>1.43</t>
  </si>
  <si>
    <t>1.44</t>
  </si>
  <si>
    <t>1.45</t>
  </si>
  <si>
    <t>Wydatki audytowe</t>
  </si>
  <si>
    <t xml:space="preserve">Uzasadnienie techniczne </t>
  </si>
  <si>
    <t>Pozostałe roboty budowlane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</si>
  <si>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</si>
  <si>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</si>
  <si>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</si>
  <si>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</si>
  <si>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</si>
  <si>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</si>
  <si>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</si>
  <si>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</si>
  <si>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</si>
  <si>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</si>
  <si>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</si>
  <si>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</si>
  <si>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</si>
  <si>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</si>
  <si>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</si>
  <si>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</si>
  <si>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</si>
  <si>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</si>
  <si>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</si>
  <si>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</si>
  <si>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</si>
  <si>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</si>
  <si>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</si>
  <si>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</si>
  <si>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</si>
  <si>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</si>
  <si>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</si>
  <si>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</si>
  <si>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</si>
  <si>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</si>
  <si>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</si>
  <si>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</si>
  <si>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</si>
  <si>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</si>
  <si>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</si>
  <si>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</si>
  <si>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</si>
  <si>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</si>
  <si>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r>
      <t>Uwaga! W zadaniu nr 2 należy wykazać jedynie roboty budowlane, które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u/>
        <sz val="16"/>
        <color rgb="FFFF0000"/>
        <rFont val="Calibri (Tekst podstawowy)"/>
        <charset val="238"/>
      </rPr>
      <t>nie zostały ujęte w audycie</t>
    </r>
  </si>
  <si>
    <r>
      <t xml:space="preserve">Uwaga! W zadaniu nr 1 wskazywane są jedynie wydatki wynikające z </t>
    </r>
    <r>
      <rPr>
        <b/>
        <u/>
        <sz val="16"/>
        <color rgb="FFFF0000"/>
        <rFont val="Calibri (Tekst podstawowy)"/>
        <charset val="238"/>
      </rPr>
      <t>audytów energetycznych dołączonych do wniosku o dofinansowanie</t>
    </r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</si>
  <si>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</si>
  <si>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</si>
  <si>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</si>
  <si>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</si>
  <si>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</si>
  <si>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</si>
  <si>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</si>
  <si>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</si>
  <si>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</si>
  <si>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</si>
  <si>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</si>
  <si>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</si>
  <si>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</si>
  <si>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</si>
  <si>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</si>
  <si>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</si>
  <si>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</si>
  <si>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</si>
  <si>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</si>
  <si>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</si>
  <si>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</si>
  <si>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</si>
  <si>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</si>
  <si>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</si>
  <si>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</si>
  <si>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</si>
  <si>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</si>
  <si>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</si>
  <si>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</si>
  <si>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</si>
  <si>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</si>
  <si>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</si>
  <si>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</si>
  <si>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</si>
  <si>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</si>
  <si>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</si>
  <si>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</si>
  <si>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</si>
  <si>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</si>
  <si>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</si>
  <si>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</si>
  <si>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</si>
  <si>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</si>
  <si>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</si>
  <si>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</si>
  <si>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</si>
  <si>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</si>
  <si>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</si>
  <si>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</si>
  <si>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</si>
  <si>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</si>
  <si>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</si>
  <si>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</si>
  <si>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</si>
  <si>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</si>
  <si>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</si>
  <si>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</si>
  <si>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Rola w projekcie</t>
  </si>
  <si>
    <t>Działania edukacyjne/doradcze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</si>
  <si>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</si>
  <si>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</si>
  <si>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</si>
  <si>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</si>
  <si>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</si>
  <si>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</si>
  <si>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</si>
  <si>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</si>
  <si>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</si>
  <si>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</si>
  <si>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</si>
  <si>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</si>
  <si>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</si>
  <si>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</si>
  <si>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</si>
  <si>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</si>
  <si>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</si>
  <si>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</si>
  <si>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</si>
  <si>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</si>
  <si>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</si>
  <si>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</si>
  <si>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</si>
  <si>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</si>
  <si>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</si>
  <si>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</si>
  <si>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</si>
  <si>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</si>
  <si>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</si>
  <si>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</si>
  <si>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</si>
  <si>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</si>
  <si>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</si>
  <si>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Dofinansowanie ogółem</t>
  </si>
  <si>
    <t>Budżet Państwa</t>
  </si>
  <si>
    <t>w tym 
EFRR</t>
  </si>
  <si>
    <t>w tym 
Budżet Państwa</t>
  </si>
  <si>
    <t>Czy wykorzystano limit de minimis</t>
  </si>
  <si>
    <t>Udział w kosztach bezpośrednich:</t>
  </si>
  <si>
    <t>Wnioskodawca:</t>
  </si>
  <si>
    <t>kwal</t>
  </si>
  <si>
    <t>dof</t>
  </si>
  <si>
    <t>SUMA całkowite</t>
  </si>
  <si>
    <t>SUMA kwal</t>
  </si>
  <si>
    <t>SUMA dof</t>
  </si>
  <si>
    <t>w tym</t>
  </si>
  <si>
    <t>czy istnieje pomoc publiczna</t>
  </si>
  <si>
    <t>RAZEM</t>
  </si>
  <si>
    <t>Obiekty w projekcie</t>
  </si>
  <si>
    <t>FEDS.9.5.B Renowacja zwiększająca efektywność energetyczną 
budynków infrastruktury publicznej 
(subregion wałbrzyski)</t>
  </si>
  <si>
    <t>FST</t>
  </si>
  <si>
    <t>wydatek nie może być kwalifikowalny</t>
  </si>
  <si>
    <t>A. Czy pozostałe roboty budowlanie są &lt;= 15% wydatków audytowych</t>
  </si>
  <si>
    <t>B. Czy działania edukacyjne są &lt;= 5% wydatków kwalifikowalnych</t>
  </si>
  <si>
    <t>Limit</t>
  </si>
  <si>
    <t>Udział</t>
  </si>
  <si>
    <t>Pozostałe (nieruchomość zabudowana)</t>
  </si>
  <si>
    <t>Art. 38a ust. 11, 14 i 15</t>
  </si>
  <si>
    <t>Art. 38a ust. 12, 14 i 15</t>
  </si>
  <si>
    <t>wysokość wkładu niepieniężnego</t>
  </si>
  <si>
    <t>Wkład niepieniężny narastająco</t>
  </si>
  <si>
    <t>F. Czy wydatki na grunty niezabudowane nie przekraczają 10% wydatków kwalifikowalnych</t>
  </si>
  <si>
    <t>G. Czy wydatki na tereny poprzemysłowe oraz opuszczone, na których znajdują się budynki nie przekraczają 15% wydatków kwalifikowalnych</t>
  </si>
  <si>
    <t>C. Czy wkład niepieniężny jest &lt;= wkładowi własnemu; 
D. Czy dofinansowanie jest &lt;= wydatkom kwalifikowalnym z pominięciem wydatków niepieniężnych
E. Czy wniesiono min. 25% wkładu pieniężnego</t>
  </si>
  <si>
    <t>w tym 
FST</t>
  </si>
  <si>
    <t>Dofinansowanie FST</t>
  </si>
  <si>
    <t>Uwaga! W zadaniu nr 5 należy wykazać wartość nieruchomości</t>
  </si>
  <si>
    <t>Zadanie 6:</t>
  </si>
  <si>
    <t>Uwaga! W zadaniu nr 6 należy wykazać podmioty, które będą ponosić koszty pośrednie</t>
  </si>
  <si>
    <t>Ogółem</t>
  </si>
  <si>
    <t>nr obiektu</t>
  </si>
  <si>
    <t>Koszty pośrednie - 7% od kwalifikowalnych kosztów bezpośrednich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</si>
  <si>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</si>
  <si>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</si>
  <si>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</si>
  <si>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</si>
  <si>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</si>
  <si>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</si>
  <si>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</si>
  <si>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</si>
  <si>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</si>
  <si>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</si>
  <si>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</si>
  <si>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</si>
  <si>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</si>
  <si>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</si>
  <si>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</si>
  <si>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 xml:space="preserve">Uwaga! W zadaniu nr 4 należy wykazać koszty działań edukacyjnych / doradczych w zakresie ekologii, adaptacji do zmian klimatu i budowania świadomości na temat gospodarki niskoemisyjnej </t>
  </si>
  <si>
    <t>Poziom dofinansowania dla wydatków bezpośrednich w ramach zadań od 1 do 5</t>
  </si>
  <si>
    <t>Pomoc na koszty pośrednie</t>
  </si>
  <si>
    <t>Wydatki kwalifikowalne</t>
  </si>
  <si>
    <t>Wielkość kosztów pośrednich winna wynieść:</t>
  </si>
  <si>
    <t>Poziom dofinansowania do kosztów pośrednich</t>
  </si>
  <si>
    <t>pieniężne</t>
  </si>
  <si>
    <t>niepieniężny</t>
  </si>
  <si>
    <t>tylko Pieniężne</t>
  </si>
  <si>
    <t>Strona z a audytu wskazująca usprawnienia</t>
  </si>
  <si>
    <t>Uwaga! W zadaniu nr 3 należy wykazać koszty projektów, audytów oraz nadzoru budowalnego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</si>
</sst>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zł&quot;* #,##0.00_);_(&quot;zł&quot;* \(#,##0.00\);_(&quot;zł&quot;* &quot;-&quot;??_);_(@_)"/>
    <numFmt numFmtId="165" formatCode="#,##0.00\ _z_ł"/>
    <numFmt numFmtId="166" formatCode="0.000000000000000"/>
    <numFmt numFmtId="167" formatCode="0.0%"/>
  </numFmts>
  <fonts count="2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u/>
      <sz val="16"/>
      <color rgb="FFFF0000"/>
      <name val="Calibri (Tekst podstawowy)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9" fontId="0" fillId="2" borderId="0" xfId="2" applyFont="1" applyFill="1" applyBorder="1"/>
    <xf numFmtId="0" fontId="2" fillId="0" borderId="0" xfId="0" applyFont="1" applyProtection="1">
      <protection hidden="1"/>
    </xf>
    <xf numFmtId="0" fontId="0" fillId="0" borderId="1" xfId="0" applyBorder="1"/>
    <xf numFmtId="0" fontId="0" fillId="2" borderId="0" xfId="0" applyFill="1"/>
    <xf numFmtId="9" fontId="0" fillId="0" borderId="0" xfId="0" applyNumberFormat="1"/>
    <xf numFmtId="0" fontId="0" fillId="2" borderId="1" xfId="0" applyFill="1" applyBorder="1"/>
    <xf numFmtId="10" fontId="0" fillId="2" borderId="0" xfId="0" applyNumberFormat="1" applyFill="1"/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vertical="center"/>
      <protection hidden="1"/>
    </xf>
    <xf numFmtId="165" fontId="8" fillId="0" borderId="0" xfId="1" applyNumberFormat="1" applyFont="1" applyBorder="1" applyAlignment="1" applyProtection="1">
      <alignment horizontal="right"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center" vertical="center" wrapText="1"/>
    </xf>
    <xf numFmtId="165" fontId="8" fillId="0" borderId="0" xfId="0" applyNumberFormat="1" applyFont="1" applyAlignment="1" applyProtection="1">
      <alignment horizontal="right" vertical="center"/>
      <protection hidden="1"/>
    </xf>
    <xf numFmtId="10" fontId="6" fillId="0" borderId="0" xfId="2" applyNumberFormat="1" applyFont="1" applyBorder="1" applyAlignment="1" applyProtection="1">
      <alignment horizontal="center" vertical="center"/>
      <protection hidden="1"/>
    </xf>
    <xf numFmtId="165" fontId="8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65" fontId="0" fillId="0" borderId="0" xfId="0" applyNumberFormat="1"/>
    <xf numFmtId="0" fontId="0" fillId="3" borderId="0" xfId="0" applyFill="1"/>
    <xf numFmtId="164" fontId="0" fillId="3" borderId="0" xfId="1" applyFont="1" applyFill="1"/>
    <xf numFmtId="0" fontId="10" fillId="0" borderId="0" xfId="0" applyFont="1" applyAlignment="1" applyProtection="1">
      <alignment vertical="center"/>
      <protection hidden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0" fillId="0" borderId="8" xfId="0" applyBorder="1" applyAlignment="1">
      <alignment vertical="center"/>
    </xf>
    <xf numFmtId="0" fontId="2" fillId="0" borderId="3" xfId="0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indent="3"/>
      <protection hidden="1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center" indent="3"/>
      <protection hidden="1"/>
    </xf>
    <xf numFmtId="165" fontId="5" fillId="0" borderId="16" xfId="1" applyNumberFormat="1" applyFont="1" applyBorder="1" applyAlignment="1" applyProtection="1">
      <alignment horizontal="right" vertical="center"/>
      <protection hidden="1"/>
    </xf>
    <xf numFmtId="165" fontId="5" fillId="0" borderId="17" xfId="1" applyNumberFormat="1" applyFont="1" applyBorder="1" applyAlignment="1" applyProtection="1">
      <alignment horizontal="right" vertical="center"/>
      <protection hidden="1"/>
    </xf>
    <xf numFmtId="166" fontId="8" fillId="0" borderId="0" xfId="0" applyNumberFormat="1" applyFont="1" applyAlignment="1" applyProtection="1">
      <alignment vertical="center"/>
      <protection hidden="1"/>
    </xf>
    <xf numFmtId="165" fontId="8" fillId="0" borderId="13" xfId="0" applyNumberFormat="1" applyFont="1" applyBorder="1" applyAlignment="1" applyProtection="1">
      <alignment vertical="center"/>
      <protection hidden="1"/>
    </xf>
    <xf numFmtId="165" fontId="5" fillId="0" borderId="12" xfId="0" applyNumberFormat="1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>
      <alignment horizontal="left" vertical="center"/>
    </xf>
    <xf numFmtId="0" fontId="5" fillId="0" borderId="12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  <protection hidden="1"/>
    </xf>
    <xf numFmtId="10" fontId="8" fillId="0" borderId="2" xfId="0" applyNumberFormat="1" applyFont="1" applyBorder="1" applyAlignment="1" applyProtection="1">
      <alignment horizontal="center" vertical="center"/>
      <protection hidden="1"/>
    </xf>
    <xf numFmtId="10" fontId="8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9" fontId="2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0" fillId="5" borderId="0" xfId="0" applyFill="1"/>
    <xf numFmtId="0" fontId="0" fillId="0" borderId="19" xfId="0" applyBorder="1"/>
    <xf numFmtId="0" fontId="0" fillId="0" borderId="21" xfId="0" applyBorder="1"/>
    <xf numFmtId="0" fontId="0" fillId="0" borderId="22" xfId="0" applyBorder="1"/>
    <xf numFmtId="10" fontId="0" fillId="0" borderId="0" xfId="0" applyNumberFormat="1"/>
    <xf numFmtId="0" fontId="0" fillId="0" borderId="24" xfId="0" applyBorder="1"/>
    <xf numFmtId="0" fontId="0" fillId="0" borderId="20" xfId="0" applyBorder="1" applyAlignment="1">
      <alignment horizontal="center"/>
    </xf>
    <xf numFmtId="0" fontId="0" fillId="0" borderId="25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vertical="top"/>
    </xf>
    <xf numFmtId="0" fontId="12" fillId="0" borderId="2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8" xfId="0" applyBorder="1" applyAlignment="1">
      <alignment vertical="top"/>
    </xf>
    <xf numFmtId="10" fontId="0" fillId="0" borderId="0" xfId="0" applyNumberFormat="1" applyAlignment="1">
      <alignment vertical="top"/>
    </xf>
    <xf numFmtId="0" fontId="5" fillId="0" borderId="0" xfId="0" applyFont="1" applyAlignment="1">
      <alignment horizontal="left"/>
    </xf>
    <xf numFmtId="10" fontId="0" fillId="0" borderId="0" xfId="2" applyNumberFormat="1" applyFont="1"/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9" fontId="0" fillId="0" borderId="0" xfId="0" applyNumberFormat="1" applyAlignment="1">
      <alignment vertical="top"/>
    </xf>
    <xf numFmtId="9" fontId="0" fillId="0" borderId="0" xfId="0" applyNumberFormat="1" applyAlignment="1">
      <alignment horizontal="center" vertical="top"/>
    </xf>
    <xf numFmtId="9" fontId="0" fillId="0" borderId="25" xfId="0" applyNumberFormat="1" applyBorder="1" applyAlignment="1">
      <alignment horizontal="center" vertical="top"/>
    </xf>
    <xf numFmtId="9" fontId="0" fillId="0" borderId="18" xfId="0" applyNumberFormat="1" applyBorder="1" applyAlignment="1">
      <alignment vertical="top"/>
    </xf>
    <xf numFmtId="10" fontId="0" fillId="0" borderId="18" xfId="0" applyNumberFormat="1" applyBorder="1" applyAlignment="1">
      <alignment vertical="top"/>
    </xf>
    <xf numFmtId="0" fontId="0" fillId="4" borderId="0" xfId="0" applyFill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0" fontId="0" fillId="0" borderId="1" xfId="2" applyNumberFormat="1" applyFont="1" applyBorder="1" applyAlignment="1">
      <alignment horizontal="center" vertical="top"/>
    </xf>
    <xf numFmtId="164" fontId="0" fillId="0" borderId="0" xfId="1" applyFont="1" applyAlignment="1">
      <alignment vertical="top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vertical="top"/>
    </xf>
    <xf numFmtId="0" fontId="8" fillId="0" borderId="23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0" xfId="0" applyAlignment="1">
      <alignment horizontal="center" vertical="top"/>
    </xf>
    <xf numFmtId="10" fontId="0" fillId="0" borderId="0" xfId="2" applyNumberFormat="1" applyFont="1" applyBorder="1" applyAlignment="1" applyProtection="1">
      <alignment horizontal="center" vertical="top"/>
    </xf>
    <xf numFmtId="10" fontId="0" fillId="0" borderId="25" xfId="2" applyNumberFormat="1" applyFont="1" applyBorder="1" applyAlignment="1" applyProtection="1">
      <alignment horizontal="center"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10" fontId="0" fillId="0" borderId="18" xfId="2" applyNumberFormat="1" applyFont="1" applyBorder="1" applyAlignment="1" applyProtection="1">
      <alignment horizontal="center" vertical="top"/>
    </xf>
    <xf numFmtId="10" fontId="0" fillId="0" borderId="22" xfId="2" applyNumberFormat="1" applyFont="1" applyBorder="1" applyAlignment="1" applyProtection="1">
      <alignment horizontal="center" vertical="top"/>
    </xf>
    <xf numFmtId="0" fontId="12" fillId="0" borderId="0" xfId="0" applyFont="1" applyAlignment="1">
      <alignment vertical="top"/>
    </xf>
    <xf numFmtId="0" fontId="12" fillId="0" borderId="2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164" fontId="5" fillId="0" borderId="14" xfId="1" applyFont="1" applyBorder="1" applyAlignment="1" applyProtection="1">
      <alignment horizontal="center" vertical="top" wrapText="1"/>
    </xf>
    <xf numFmtId="0" fontId="0" fillId="0" borderId="5" xfId="0" applyBorder="1" applyAlignment="1">
      <alignment vertical="top"/>
    </xf>
    <xf numFmtId="0" fontId="5" fillId="0" borderId="5" xfId="0" applyFont="1" applyBorder="1" applyAlignment="1">
      <alignment horizontal="center" vertical="top"/>
    </xf>
    <xf numFmtId="164" fontId="16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/>
    </xf>
    <xf numFmtId="0" fontId="0" fillId="0" borderId="5" xfId="0" applyBorder="1" applyAlignment="1">
      <alignment horizontal="left" vertical="top"/>
    </xf>
    <xf numFmtId="10" fontId="0" fillId="0" borderId="5" xfId="2" applyNumberFormat="1" applyFont="1" applyBorder="1" applyAlignment="1" applyProtection="1">
      <alignment horizontal="center" vertical="top"/>
    </xf>
    <xf numFmtId="0" fontId="0" fillId="2" borderId="5" xfId="0" applyFill="1" applyBorder="1" applyAlignment="1" applyProtection="1">
      <alignment vertical="top"/>
      <protection locked="0"/>
    </xf>
    <xf numFmtId="49" fontId="15" fillId="2" borderId="5" xfId="0" applyNumberFormat="1" applyFont="1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center" vertical="top"/>
      <protection locked="0"/>
    </xf>
    <xf numFmtId="0" fontId="5" fillId="0" borderId="8" xfId="0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17" fillId="0" borderId="0" xfId="0" applyFont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165" fontId="0" fillId="2" borderId="1" xfId="0" applyNumberFormat="1" applyFill="1" applyBorder="1" applyAlignment="1" applyProtection="1">
      <alignment horizontal="center" vertical="top"/>
      <protection locked="0"/>
    </xf>
    <xf numFmtId="10" fontId="6" fillId="0" borderId="0" xfId="2" applyNumberFormat="1" applyFont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 wrapText="1"/>
      <protection hidden="1"/>
    </xf>
    <xf numFmtId="165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0" fontId="20" fillId="0" borderId="2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horizontal="right" vertical="top"/>
    </xf>
    <xf numFmtId="165" fontId="5" fillId="0" borderId="16" xfId="0" applyNumberFormat="1" applyFont="1" applyBorder="1" applyAlignment="1">
      <alignment horizontal="right" vertical="top"/>
    </xf>
    <xf numFmtId="165" fontId="5" fillId="0" borderId="17" xfId="0" applyNumberFormat="1" applyFont="1" applyBorder="1" applyAlignment="1">
      <alignment horizontal="right" vertical="top"/>
    </xf>
    <xf numFmtId="0" fontId="2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center" indent="2"/>
      <protection hidden="1"/>
    </xf>
    <xf numFmtId="0" fontId="0" fillId="0" borderId="0" xfId="0" applyAlignment="1">
      <alignment horizontal="right" vertical="top"/>
    </xf>
    <xf numFmtId="0" fontId="13" fillId="0" borderId="2" xfId="0" applyFont="1" applyBorder="1" applyAlignment="1" applyProtection="1">
      <alignment horizontal="right" vertical="center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165" fontId="5" fillId="0" borderId="2" xfId="0" applyNumberFormat="1" applyFont="1" applyBorder="1" applyAlignment="1" applyProtection="1">
      <alignment vertical="center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2" xfId="0" applyBorder="1"/>
    <xf numFmtId="0" fontId="22" fillId="0" borderId="2" xfId="0" applyFont="1" applyBorder="1"/>
    <xf numFmtId="0" fontId="8" fillId="0" borderId="2" xfId="0" applyFont="1" applyBorder="1"/>
    <xf numFmtId="0" fontId="5" fillId="0" borderId="12" xfId="0" applyFont="1" applyBorder="1" applyAlignment="1">
      <alignment vertical="top"/>
    </xf>
    <xf numFmtId="0" fontId="0" fillId="0" borderId="12" xfId="0" applyBorder="1" applyAlignment="1" applyProtection="1">
      <alignment vertical="top"/>
      <protection locked="0"/>
    </xf>
    <xf numFmtId="4" fontId="0" fillId="0" borderId="0" xfId="0" applyNumberFormat="1"/>
    <xf numFmtId="0" fontId="5" fillId="0" borderId="0" xfId="0" applyFont="1" applyAlignment="1">
      <alignment horizontal="center" vertical="top"/>
    </xf>
    <xf numFmtId="0" fontId="0" fillId="0" borderId="0" xfId="0" quotePrefix="1" applyAlignment="1">
      <alignment horizontal="right"/>
    </xf>
    <xf numFmtId="0" fontId="23" fillId="0" borderId="0" xfId="2" applyNumberFormat="1" applyFont="1" applyBorder="1" applyAlignment="1" applyProtection="1">
      <alignment horizontal="center" vertical="center"/>
      <protection hidden="1"/>
    </xf>
    <xf numFmtId="0" fontId="23" fillId="0" borderId="3" xfId="2" applyNumberFormat="1" applyFont="1" applyBorder="1" applyAlignment="1" applyProtection="1">
      <alignment horizontal="left" vertical="center"/>
      <protection hidden="1"/>
    </xf>
    <xf numFmtId="0" fontId="0" fillId="0" borderId="12" xfId="0" applyBorder="1" applyAlignment="1">
      <alignment vertical="top"/>
    </xf>
    <xf numFmtId="165" fontId="8" fillId="0" borderId="1" xfId="0" applyNumberFormat="1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65" fontId="8" fillId="0" borderId="26" xfId="0" applyNumberFormat="1" applyFont="1" applyBorder="1" applyAlignment="1" applyProtection="1">
      <alignment vertical="center"/>
      <protection hidden="1"/>
    </xf>
    <xf numFmtId="165" fontId="8" fillId="0" borderId="27" xfId="0" applyNumberFormat="1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165" fontId="5" fillId="0" borderId="26" xfId="0" applyNumberFormat="1" applyFont="1" applyBorder="1" applyAlignment="1" applyProtection="1">
      <alignment vertical="center"/>
      <protection hidden="1"/>
    </xf>
    <xf numFmtId="165" fontId="5" fillId="0" borderId="27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23" xfId="0" applyFont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0" fillId="2" borderId="5" xfId="0" applyFill="1" applyBorder="1" applyAlignment="1" applyProtection="1">
      <alignment vertical="top" wrapText="1"/>
      <protection locked="0"/>
    </xf>
    <xf numFmtId="4" fontId="0" fillId="2" borderId="1" xfId="0" applyNumberFormat="1" applyFill="1" applyBorder="1" applyAlignment="1" applyProtection="1">
      <alignment vertical="top"/>
      <protection locked="0"/>
    </xf>
    <xf numFmtId="10" fontId="8" fillId="0" borderId="0" xfId="2" applyNumberFormat="1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8" fillId="0" borderId="0" xfId="0" applyFont="1" applyAlignment="1" applyProtection="1">
      <alignment vertical="top"/>
      <protection hidden="1"/>
    </xf>
    <xf numFmtId="164" fontId="8" fillId="0" borderId="0" xfId="0" applyNumberFormat="1" applyFont="1" applyAlignment="1" applyProtection="1">
      <alignment vertical="top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10" fontId="24" fillId="0" borderId="0" xfId="2" applyNumberFormat="1" applyFont="1" applyBorder="1" applyAlignment="1" applyProtection="1">
      <alignment horizontal="left" vertical="center" wrapText="1"/>
      <protection hidden="1"/>
    </xf>
    <xf numFmtId="0" fontId="0" fillId="0" borderId="3" xfId="0" applyBorder="1"/>
    <xf numFmtId="4" fontId="5" fillId="0" borderId="14" xfId="0" applyNumberFormat="1" applyFont="1" applyBorder="1" applyAlignment="1">
      <alignment horizontal="center" vertical="top" wrapText="1"/>
    </xf>
    <xf numFmtId="0" fontId="8" fillId="0" borderId="0" xfId="0" applyFont="1" applyAlignment="1" applyProtection="1">
      <alignment horizontal="right" vertical="top" wrapText="1"/>
      <protection hidden="1"/>
    </xf>
    <xf numFmtId="0" fontId="8" fillId="0" borderId="0" xfId="0" applyFont="1" applyAlignment="1" applyProtection="1">
      <alignment horizontal="left" vertical="top"/>
      <protection hidden="1"/>
    </xf>
    <xf numFmtId="165" fontId="25" fillId="0" borderId="0" xfId="0" applyNumberFormat="1" applyFont="1" applyAlignment="1" applyProtection="1">
      <alignment horizontal="right" vertical="center"/>
      <protection hidden="1"/>
    </xf>
    <xf numFmtId="164" fontId="2" fillId="0" borderId="0" xfId="1" applyFont="1" applyAlignment="1" applyProtection="1">
      <alignment vertical="center"/>
      <protection hidden="1"/>
    </xf>
    <xf numFmtId="9" fontId="2" fillId="0" borderId="0" xfId="2" applyFont="1" applyAlignment="1" applyProtection="1">
      <alignment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10" fontId="14" fillId="0" borderId="0" xfId="2" applyNumberFormat="1" applyFont="1" applyBorder="1" applyAlignment="1" applyProtection="1">
      <alignment horizontal="left" vertical="center"/>
      <protection hidden="1"/>
    </xf>
    <xf numFmtId="0" fontId="23" fillId="0" borderId="0" xfId="2" applyNumberFormat="1" applyFont="1" applyBorder="1" applyAlignment="1" applyProtection="1">
      <alignment horizontal="left" vertical="center"/>
      <protection hidden="1"/>
    </xf>
    <xf numFmtId="49" fontId="0" fillId="2" borderId="1" xfId="0" applyNumberFormat="1" applyFill="1" applyBorder="1" applyAlignment="1" applyProtection="1">
      <alignment vertical="top" wrapText="1"/>
      <protection locked="0"/>
    </xf>
    <xf numFmtId="0" fontId="0" fillId="0" borderId="5" xfId="0" applyBorder="1" applyAlignment="1">
      <alignment horizontal="left" vertical="top" wrapText="1"/>
    </xf>
    <xf numFmtId="165" fontId="5" fillId="0" borderId="5" xfId="0" applyNumberFormat="1" applyFont="1" applyBorder="1" applyAlignment="1">
      <alignment horizontal="center" vertical="top"/>
    </xf>
    <xf numFmtId="4" fontId="16" fillId="0" borderId="1" xfId="0" applyNumberFormat="1" applyFont="1" applyBorder="1" applyAlignment="1">
      <alignment vertical="top"/>
    </xf>
    <xf numFmtId="4" fontId="5" fillId="4" borderId="1" xfId="0" applyNumberFormat="1" applyFont="1" applyFill="1" applyBorder="1" applyAlignment="1">
      <alignment vertical="top"/>
    </xf>
    <xf numFmtId="9" fontId="0" fillId="3" borderId="1" xfId="2" applyFont="1" applyFill="1" applyBorder="1" applyAlignment="1" applyProtection="1">
      <alignment horizontal="center" vertical="top"/>
      <protection locked="0"/>
    </xf>
    <xf numFmtId="4" fontId="0" fillId="0" borderId="1" xfId="0" applyNumberFormat="1" applyBorder="1" applyAlignment="1">
      <alignment vertical="top"/>
    </xf>
    <xf numFmtId="0" fontId="8" fillId="0" borderId="0" xfId="0" applyFont="1" applyAlignment="1" applyProtection="1">
      <alignment vertical="top" wrapText="1"/>
      <protection hidden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165" fontId="8" fillId="2" borderId="4" xfId="0" applyNumberFormat="1" applyFont="1" applyFill="1" applyBorder="1" applyAlignment="1" applyProtection="1">
      <alignment vertical="center"/>
      <protection locked="0"/>
    </xf>
    <xf numFmtId="165" fontId="8" fillId="2" borderId="5" xfId="0" applyNumberFormat="1" applyFont="1" applyFill="1" applyBorder="1" applyAlignment="1" applyProtection="1">
      <alignment vertical="center"/>
      <protection locked="0"/>
    </xf>
    <xf numFmtId="165" fontId="8" fillId="2" borderId="13" xfId="0" applyNumberFormat="1" applyFont="1" applyFill="1" applyBorder="1" applyAlignment="1" applyProtection="1">
      <alignment vertical="center"/>
      <protection locked="0"/>
    </xf>
    <xf numFmtId="165" fontId="8" fillId="2" borderId="1" xfId="0" applyNumberFormat="1" applyFont="1" applyFill="1" applyBorder="1" applyAlignment="1" applyProtection="1">
      <alignment vertical="center"/>
      <protection locked="0"/>
    </xf>
    <xf numFmtId="165" fontId="8" fillId="2" borderId="8" xfId="0" applyNumberFormat="1" applyFont="1" applyFill="1" applyBorder="1" applyAlignment="1" applyProtection="1">
      <alignment vertical="center"/>
      <protection locked="0"/>
    </xf>
    <xf numFmtId="165" fontId="8" fillId="2" borderId="14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</cellXfs>
  <cellStyles count="3">
    <cellStyle name="Normalny" xfId="0" builtinId="0"/>
    <cellStyle name="Procentowy" xfId="2" builtinId="5"/>
    <cellStyle name="Walutowy" xfId="1" builtinId="4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139700</xdr:colOff>
          <xdr:row>24</xdr:row>
          <xdr:rowOff>25400</xdr:rowOff>
        </xdr:from>
        <xdr:to>
          <xdr:col>15</xdr:col>
          <xdr:colOff>393700</xdr:colOff>
          <xdr:row>24</xdr:row>
          <xdr:rowOff>266700</xdr:rowOff>
        </xdr:to>
        <xdr:sp macro="" textlink="">
          <xdr:nvSpPr>
            <xdr:cNvPr id="14380" name="Label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1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622300</xdr:colOff>
          <xdr:row>24</xdr:row>
          <xdr:rowOff>25400</xdr:rowOff>
        </xdr:from>
        <xdr:to>
          <xdr:col>16</xdr:col>
          <xdr:colOff>177800</xdr:colOff>
          <xdr:row>24</xdr:row>
          <xdr:rowOff>317500</xdr:rowOff>
        </xdr:to>
        <xdr:sp macro="" textlink="">
          <xdr:nvSpPr>
            <xdr:cNvPr id="14381" name="Label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1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127000</xdr:colOff>
          <xdr:row>23</xdr:row>
          <xdr:rowOff>0</xdr:rowOff>
        </xdr:from>
        <xdr:to>
          <xdr:col>15</xdr:col>
          <xdr:colOff>279400</xdr:colOff>
          <xdr:row>23</xdr:row>
          <xdr:rowOff>241300</xdr:rowOff>
        </xdr:to>
        <xdr:sp macro="" textlink="">
          <xdr:nvSpPr>
            <xdr:cNvPr id="14384" name="Label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1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B.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139700</xdr:colOff>
          <xdr:row>20</xdr:row>
          <xdr:rowOff>241300</xdr:rowOff>
        </xdr:from>
        <xdr:to>
          <xdr:col>15</xdr:col>
          <xdr:colOff>381000</xdr:colOff>
          <xdr:row>22</xdr:row>
          <xdr:rowOff>25400</xdr:rowOff>
        </xdr:to>
        <xdr:sp macro="" textlink="">
          <xdr:nvSpPr>
            <xdr:cNvPr id="14392" name="Label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1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127000</xdr:colOff>
          <xdr:row>25</xdr:row>
          <xdr:rowOff>0</xdr:rowOff>
        </xdr:from>
        <xdr:to>
          <xdr:col>15</xdr:col>
          <xdr:colOff>368300</xdr:colOff>
          <xdr:row>25</xdr:row>
          <xdr:rowOff>241300</xdr:rowOff>
        </xdr:to>
        <xdr:sp macro="" textlink="">
          <xdr:nvSpPr>
            <xdr:cNvPr id="14393" name="Label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1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F.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127000</xdr:colOff>
          <xdr:row>26</xdr:row>
          <xdr:rowOff>0</xdr:rowOff>
        </xdr:from>
        <xdr:to>
          <xdr:col>15</xdr:col>
          <xdr:colOff>609600</xdr:colOff>
          <xdr:row>26</xdr:row>
          <xdr:rowOff>355600</xdr:rowOff>
        </xdr:to>
        <xdr:sp macro="" textlink="">
          <xdr:nvSpPr>
            <xdr:cNvPr id="14394" name="Label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1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24</xdr:row>
          <xdr:rowOff>38100</xdr:rowOff>
        </xdr:from>
        <xdr:to>
          <xdr:col>17</xdr:col>
          <xdr:colOff>355600</xdr:colOff>
          <xdr:row>24</xdr:row>
          <xdr:rowOff>330200</xdr:rowOff>
        </xdr:to>
        <xdr:sp macro="" textlink="">
          <xdr:nvSpPr>
            <xdr:cNvPr id="14395" name="Label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1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E.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s wlo" id="{8E1BDB0F-F4D2-3646-8FAE-F7AABE5FF538}" userId="d19c2a4c223cc9bf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2" dT="2023-04-21T08:25:16.46" personId="{8E1BDB0F-F4D2-3646-8FAE-F7AABE5FF538}" id="{CC8817FA-D31D-234A-9428-151AE78B9B39}">
    <text>Nie wiadomo jaki będzie dla Dużego</text>
  </threadedComment>
</ThreadedComments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51E5201-327D-3447-AD56-E87C7E1530E1}">
  <we:reference id="wa200004935" version="1.0.0.0" store="pl-PL" storeType="OMEX"/>
  <we:alternateReferences>
    <we:reference id="wa200004935" version="1.0.0.0" store="WA200004935" storeType="OMEX"/>
  </we:alternateReferences>
  <we:properties/>
  <we:bindings/>
  <we:snapshot xmlns:r="http://schemas.openxmlformats.org/officeDocument/2006/relationships"/>
</we:webextension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microsoft.com/office/2017/10/relationships/threadedComment" Target="../threadedComments/threadedComment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topLeftCell="A9" zoomScale="80" zoomScaleNormal="80" workbookViewId="0">
      <selection activeCell="D13" sqref="C13:D13"/>
    </sheetView>
  </sheetViews>
  <sheetFormatPr baseColWidth="10" defaultColWidth="10.83203125" defaultRowHeight="16" x14ac:dyDescent="0.2"/>
  <cols>
    <col min="1" max="1" width="10.83203125" style="87"/>
    <col min="2" max="2" width="14.6640625" style="87" customWidth="1"/>
    <col min="3" max="4" width="29.1640625" style="87" customWidth="1"/>
    <col min="5" max="5" width="23.33203125" style="87" customWidth="1"/>
    <col min="6" max="6" width="20.5" style="87" customWidth="1"/>
    <col min="7" max="7" width="20.83203125" style="87" customWidth="1"/>
    <col min="8" max="8" width="17" style="87" customWidth="1"/>
    <col min="9" max="9" width="18.1640625" style="87" customWidth="1"/>
    <col min="10" max="10" width="18.83203125" style="87" customWidth="1"/>
    <col min="11" max="11" width="19.6640625" style="87" customWidth="1"/>
    <col min="12" max="12" width="15.83203125" style="87" customWidth="1"/>
    <col min="13" max="16384" width="10.83203125" style="87"/>
  </cols>
  <sheetData>
    <row r="1" spans="1:13" ht="17" hidden="1" thickBot="1" x14ac:dyDescent="0.25">
      <c r="C1" s="99" t="s">
        <v>182</v>
      </c>
      <c r="D1" s="100" t="s">
        <v>184</v>
      </c>
      <c r="E1" s="100" t="s">
        <v>185</v>
      </c>
      <c r="F1" s="100" t="s">
        <v>186</v>
      </c>
      <c r="G1" s="99" t="s">
        <v>190</v>
      </c>
      <c r="H1" s="101" t="s">
        <v>0</v>
      </c>
      <c r="I1" s="101" t="s">
        <v>1</v>
      </c>
      <c r="J1" s="101" t="s">
        <v>2</v>
      </c>
      <c r="K1" s="102" t="s">
        <v>187</v>
      </c>
      <c r="M1" s="87" t="s">
        <v>33</v>
      </c>
    </row>
    <row r="2" spans="1:13" hidden="1" x14ac:dyDescent="0.2">
      <c r="A2" s="99" t="s">
        <v>177</v>
      </c>
      <c r="B2" s="100" t="s">
        <v>183</v>
      </c>
      <c r="C2" s="93" t="s">
        <v>178</v>
      </c>
      <c r="D2" s="103">
        <v>0.7</v>
      </c>
      <c r="E2" s="96">
        <v>0.1</v>
      </c>
      <c r="F2" s="96">
        <f>D2+E2</f>
        <v>0.79999999999999993</v>
      </c>
      <c r="G2" s="93" t="s">
        <v>388</v>
      </c>
      <c r="H2" s="104">
        <v>0.55000000000000004</v>
      </c>
      <c r="I2" s="104">
        <v>0.55000000000000004</v>
      </c>
      <c r="J2" s="104">
        <v>0.45</v>
      </c>
      <c r="K2" s="105">
        <v>0.35</v>
      </c>
      <c r="L2" s="103"/>
      <c r="M2" s="103" t="s">
        <v>141</v>
      </c>
    </row>
    <row r="3" spans="1:13" ht="17" hidden="1" thickBot="1" x14ac:dyDescent="0.25">
      <c r="A3" s="94"/>
      <c r="B3" s="95" t="s">
        <v>179</v>
      </c>
      <c r="C3" s="94" t="s">
        <v>85</v>
      </c>
      <c r="D3" s="106">
        <v>0.7</v>
      </c>
      <c r="E3" s="106">
        <v>0</v>
      </c>
      <c r="F3" s="107">
        <f>D3+E3</f>
        <v>0.7</v>
      </c>
      <c r="G3" s="93" t="s">
        <v>389</v>
      </c>
      <c r="H3" s="104">
        <v>0.5</v>
      </c>
      <c r="I3" s="104">
        <v>0.5</v>
      </c>
      <c r="J3" s="104">
        <v>0.4</v>
      </c>
      <c r="K3" s="105">
        <v>0.3</v>
      </c>
      <c r="L3" s="103"/>
      <c r="M3" s="103"/>
    </row>
    <row r="4" spans="1:13" hidden="1" x14ac:dyDescent="0.2">
      <c r="L4" s="103"/>
      <c r="M4" s="103"/>
    </row>
    <row r="5" spans="1:13" hidden="1" x14ac:dyDescent="0.2">
      <c r="L5" s="103"/>
      <c r="M5" s="103"/>
    </row>
    <row r="6" spans="1:13" hidden="1" x14ac:dyDescent="0.2"/>
    <row r="7" spans="1:13" hidden="1" x14ac:dyDescent="0.2"/>
    <row r="8" spans="1:13" hidden="1" x14ac:dyDescent="0.2"/>
    <row r="9" spans="1:13" s="108" customFormat="1" ht="27" customHeight="1" x14ac:dyDescent="0.2"/>
    <row r="10" spans="1:13" x14ac:dyDescent="0.2">
      <c r="A10" s="87" t="s">
        <v>159</v>
      </c>
    </row>
    <row r="12" spans="1:13" x14ac:dyDescent="0.2">
      <c r="B12" s="109" t="s">
        <v>329</v>
      </c>
      <c r="C12" s="109" t="s">
        <v>158</v>
      </c>
      <c r="D12" s="92" t="s">
        <v>189</v>
      </c>
    </row>
    <row r="13" spans="1:13" ht="16" customHeight="1" x14ac:dyDescent="0.2">
      <c r="B13" s="109" t="s">
        <v>191</v>
      </c>
      <c r="C13" s="114"/>
      <c r="D13" s="115"/>
      <c r="G13" s="135"/>
    </row>
    <row r="14" spans="1:13" x14ac:dyDescent="0.2">
      <c r="B14" s="109" t="s">
        <v>148</v>
      </c>
      <c r="C14" s="114"/>
      <c r="D14" s="115"/>
      <c r="G14" s="135"/>
    </row>
    <row r="15" spans="1:13" x14ac:dyDescent="0.2">
      <c r="B15" s="109" t="s">
        <v>149</v>
      </c>
      <c r="C15" s="114"/>
      <c r="D15" s="115"/>
      <c r="G15" s="135"/>
    </row>
    <row r="16" spans="1:13" x14ac:dyDescent="0.2">
      <c r="B16" s="109" t="s">
        <v>150</v>
      </c>
      <c r="C16" s="114"/>
      <c r="D16" s="115"/>
      <c r="G16" s="135"/>
    </row>
    <row r="17" spans="1:12" x14ac:dyDescent="0.2">
      <c r="B17" s="109" t="s">
        <v>151</v>
      </c>
      <c r="C17" s="114"/>
      <c r="D17" s="115"/>
      <c r="G17" s="135"/>
    </row>
    <row r="18" spans="1:12" x14ac:dyDescent="0.2">
      <c r="B18" s="109" t="s">
        <v>152</v>
      </c>
      <c r="C18" s="114"/>
      <c r="D18" s="115"/>
      <c r="G18" s="135"/>
    </row>
    <row r="19" spans="1:12" hidden="1" x14ac:dyDescent="0.2">
      <c r="B19" s="109"/>
      <c r="C19" s="114"/>
      <c r="D19" s="115"/>
      <c r="G19" s="135"/>
    </row>
    <row r="20" spans="1:12" hidden="1" x14ac:dyDescent="0.2">
      <c r="B20" s="109"/>
      <c r="C20" s="114"/>
      <c r="D20" s="115"/>
      <c r="G20" s="135"/>
    </row>
    <row r="21" spans="1:12" hidden="1" x14ac:dyDescent="0.2">
      <c r="B21" s="109"/>
      <c r="C21" s="114"/>
      <c r="D21" s="115"/>
      <c r="G21" s="135"/>
    </row>
    <row r="22" spans="1:12" hidden="1" x14ac:dyDescent="0.2">
      <c r="B22" s="109"/>
      <c r="C22" s="114"/>
      <c r="D22" s="115"/>
      <c r="G22" s="135"/>
    </row>
    <row r="23" spans="1:12" hidden="1" x14ac:dyDescent="0.2">
      <c r="B23" s="109"/>
      <c r="C23" s="114"/>
      <c r="D23" s="115"/>
      <c r="G23" s="135"/>
    </row>
    <row r="25" spans="1:12" x14ac:dyDescent="0.2">
      <c r="A25" s="87" t="s">
        <v>160</v>
      </c>
    </row>
    <row r="26" spans="1:12" ht="17" customHeight="1" x14ac:dyDescent="0.2">
      <c r="G26" s="236" t="s">
        <v>419</v>
      </c>
      <c r="H26" s="237"/>
      <c r="I26" s="237"/>
      <c r="J26" s="238"/>
      <c r="K26" s="235" t="s">
        <v>423</v>
      </c>
    </row>
    <row r="27" spans="1:12" ht="71" customHeight="1" x14ac:dyDescent="0.2">
      <c r="B27" s="109" t="s">
        <v>200</v>
      </c>
      <c r="C27" s="92" t="s">
        <v>176</v>
      </c>
      <c r="D27" s="92" t="s">
        <v>158</v>
      </c>
      <c r="E27" s="92" t="s">
        <v>177</v>
      </c>
      <c r="F27" s="92" t="s">
        <v>189</v>
      </c>
      <c r="G27" s="91" t="s">
        <v>183</v>
      </c>
      <c r="H27" s="91" t="s">
        <v>188</v>
      </c>
      <c r="I27" s="91" t="str">
        <f>G2</f>
        <v>Art. 38a ust. 11, 14 i 15</v>
      </c>
      <c r="J27" s="91" t="str">
        <f>G3</f>
        <v>Art. 38a ust. 12, 14 i 15</v>
      </c>
      <c r="K27" s="235"/>
    </row>
    <row r="28" spans="1:12" x14ac:dyDescent="0.2">
      <c r="B28" s="109" t="s">
        <v>161</v>
      </c>
      <c r="C28" s="114"/>
      <c r="D28" s="114"/>
      <c r="E28" s="114"/>
      <c r="F28" s="110" t="str">
        <f>IF(D28="","",IF(E28=$C$2,"nie dotyczy",VLOOKUP(D28,Podmioty!$B$2:$C$12,2)))</f>
        <v/>
      </c>
      <c r="G28" s="111" t="str">
        <f>IF(D28="","",IF(E28=$C$2,$F$2,"nie dotyczy"))</f>
        <v/>
      </c>
      <c r="H28" s="111" t="str">
        <f>IF(D28="","",IF(E28=$C$2,"nie dotyczy",$F$3))</f>
        <v/>
      </c>
      <c r="I28" s="111" t="str">
        <f>IF(D28="","",IF(E28=$C$2,"nie dotyczy",IF(F28=$K$1,$K$2,IF(F28=$J$1,$J$2,$I$2))))</f>
        <v/>
      </c>
      <c r="J28" s="111" t="str">
        <f>IF(D28="","",IF(E28=$C$2,"nie dotyczy",IF(F28=$K$1,$K$3,IF(F28=$J$1,$J$3,$I$3))))</f>
        <v/>
      </c>
      <c r="K28" s="232"/>
      <c r="L28" s="135" t="str">
        <f>IF(AND(E28=$B$3,K28&gt;70%),"Za wysoki poziom dofinansowania do kosztów pośrednich - proszę poprawić","")</f>
        <v/>
      </c>
    </row>
    <row r="29" spans="1:12" ht="17" customHeight="1" x14ac:dyDescent="0.2">
      <c r="B29" s="109" t="s">
        <v>162</v>
      </c>
      <c r="C29" s="114"/>
      <c r="D29" s="114"/>
      <c r="E29" s="114"/>
      <c r="F29" s="110" t="str">
        <f>IF(D29="","",IF(E29=$C$2,"nie dotyczy",VLOOKUP(D29,Podmioty!$B$2:$C$12,2)))</f>
        <v/>
      </c>
      <c r="G29" s="111" t="str">
        <f t="shared" ref="G29:G30" si="0">IF(D29="","",IF(E29=$C$2,$F$2,"nie dotyczy"))</f>
        <v/>
      </c>
      <c r="H29" s="111" t="str">
        <f t="shared" ref="H29:H42" si="1">IF(D29="","",IF(E29=$C$2,"nie dotyczy",$F$3))</f>
        <v/>
      </c>
      <c r="I29" s="111" t="str">
        <f t="shared" ref="I29:I42" si="2">IF(D29="","",IF(E29=$C$2,"nie dotyczy",IF(F29=$K$1,$K$2,IF(F29=$J$1,$J$2,$I$2))))</f>
        <v/>
      </c>
      <c r="J29" s="111" t="str">
        <f t="shared" ref="J29:J42" si="3">IF(D29="","",IF(E29=$C$2,"nie dotyczy",IF(F29=$K$1,$K$3,IF(F29=$J$1,$J$3,$I$3))))</f>
        <v/>
      </c>
      <c r="K29" s="232"/>
      <c r="L29" s="135" t="str">
        <f t="shared" ref="L29:L42" si="4">IF(AND(E29=$B$3,K29&gt;70%),"Za wysoki poziom dofinansowania do kosztów pośrednich - proszę poprawić","")</f>
        <v/>
      </c>
    </row>
    <row r="30" spans="1:12" x14ac:dyDescent="0.2">
      <c r="B30" s="109" t="s">
        <v>163</v>
      </c>
      <c r="C30" s="114"/>
      <c r="D30" s="114"/>
      <c r="E30" s="114"/>
      <c r="F30" s="110" t="str">
        <f>IF(D30="","",IF(E30=$C$2,"nie dotyczy",VLOOKUP(D30,Podmioty!$B$2:$C$12,2)))</f>
        <v/>
      </c>
      <c r="G30" s="111" t="str">
        <f t="shared" si="0"/>
        <v/>
      </c>
      <c r="H30" s="111" t="str">
        <f t="shared" si="1"/>
        <v/>
      </c>
      <c r="I30" s="111" t="str">
        <f t="shared" si="2"/>
        <v/>
      </c>
      <c r="J30" s="111" t="str">
        <f t="shared" si="3"/>
        <v/>
      </c>
      <c r="K30" s="232"/>
      <c r="L30" s="135" t="str">
        <f t="shared" si="4"/>
        <v/>
      </c>
    </row>
    <row r="31" spans="1:12" x14ac:dyDescent="0.2">
      <c r="B31" s="109" t="s">
        <v>164</v>
      </c>
      <c r="C31" s="114"/>
      <c r="D31" s="114"/>
      <c r="E31" s="114"/>
      <c r="F31" s="110" t="str">
        <f>IF(D31="","",IF(E31=$C$2,"nie dotyczy",VLOOKUP(D31,Podmioty!$B$2:$C$12,2)))</f>
        <v/>
      </c>
      <c r="G31" s="111" t="str">
        <f>IF(D31="","",IF(E31=$C$2,$F$2,"nie dotyczy"))</f>
        <v/>
      </c>
      <c r="H31" s="111" t="str">
        <f t="shared" si="1"/>
        <v/>
      </c>
      <c r="I31" s="111" t="str">
        <f t="shared" si="2"/>
        <v/>
      </c>
      <c r="J31" s="111" t="str">
        <f t="shared" si="3"/>
        <v/>
      </c>
      <c r="K31" s="232"/>
      <c r="L31" s="135" t="str">
        <f t="shared" si="4"/>
        <v/>
      </c>
    </row>
    <row r="32" spans="1:12" x14ac:dyDescent="0.2">
      <c r="B32" s="109" t="s">
        <v>165</v>
      </c>
      <c r="C32" s="114"/>
      <c r="D32" s="114"/>
      <c r="E32" s="114"/>
      <c r="F32" s="110" t="str">
        <f>IF(D32="","",IF(E32=$C$2,"nie dotyczy",VLOOKUP(D32,Podmioty!$B$2:$C$12,2)))</f>
        <v/>
      </c>
      <c r="G32" s="111" t="str">
        <f t="shared" ref="G32:G42" si="5">IF(D32="","",IF(E32=$C$2,$F$2,"nie dotyczy"))</f>
        <v/>
      </c>
      <c r="H32" s="111" t="str">
        <f t="shared" si="1"/>
        <v/>
      </c>
      <c r="I32" s="111" t="str">
        <f t="shared" si="2"/>
        <v/>
      </c>
      <c r="J32" s="111" t="str">
        <f t="shared" si="3"/>
        <v/>
      </c>
      <c r="K32" s="232"/>
      <c r="L32" s="135" t="str">
        <f t="shared" si="4"/>
        <v/>
      </c>
    </row>
    <row r="33" spans="2:12" x14ac:dyDescent="0.2">
      <c r="B33" s="109" t="s">
        <v>166</v>
      </c>
      <c r="C33" s="114"/>
      <c r="D33" s="114"/>
      <c r="E33" s="114"/>
      <c r="F33" s="110" t="str">
        <f>IF(D33="","",IF(E33=$C$2,"nie dotyczy",VLOOKUP(D33,Podmioty!$B$2:$C$12,2)))</f>
        <v/>
      </c>
      <c r="G33" s="111" t="str">
        <f t="shared" si="5"/>
        <v/>
      </c>
      <c r="H33" s="111" t="str">
        <f t="shared" si="1"/>
        <v/>
      </c>
      <c r="I33" s="111" t="str">
        <f t="shared" si="2"/>
        <v/>
      </c>
      <c r="J33" s="111" t="str">
        <f t="shared" si="3"/>
        <v/>
      </c>
      <c r="K33" s="232"/>
      <c r="L33" s="135" t="str">
        <f t="shared" si="4"/>
        <v/>
      </c>
    </row>
    <row r="34" spans="2:12" x14ac:dyDescent="0.2">
      <c r="B34" s="109" t="s">
        <v>167</v>
      </c>
      <c r="C34" s="114"/>
      <c r="D34" s="114"/>
      <c r="E34" s="114"/>
      <c r="F34" s="110" t="str">
        <f>IF(D34="","",IF(E34=$C$2,"nie dotyczy",VLOOKUP(D34,Podmioty!$B$2:$C$12,2)))</f>
        <v/>
      </c>
      <c r="G34" s="111" t="str">
        <f t="shared" si="5"/>
        <v/>
      </c>
      <c r="H34" s="111" t="str">
        <f t="shared" si="1"/>
        <v/>
      </c>
      <c r="I34" s="111" t="str">
        <f t="shared" si="2"/>
        <v/>
      </c>
      <c r="J34" s="111" t="str">
        <f t="shared" si="3"/>
        <v/>
      </c>
      <c r="K34" s="232"/>
      <c r="L34" s="135" t="str">
        <f t="shared" si="4"/>
        <v/>
      </c>
    </row>
    <row r="35" spans="2:12" x14ac:dyDescent="0.2">
      <c r="B35" s="109" t="s">
        <v>168</v>
      </c>
      <c r="C35" s="114"/>
      <c r="D35" s="114"/>
      <c r="E35" s="114"/>
      <c r="F35" s="110" t="str">
        <f>IF(D35="","",IF(E35=$C$2,"nie dotyczy",VLOOKUP(D35,Podmioty!$B$2:$C$12,2)))</f>
        <v/>
      </c>
      <c r="G35" s="111" t="str">
        <f t="shared" si="5"/>
        <v/>
      </c>
      <c r="H35" s="111" t="str">
        <f t="shared" si="1"/>
        <v/>
      </c>
      <c r="I35" s="111" t="str">
        <f t="shared" si="2"/>
        <v/>
      </c>
      <c r="J35" s="111" t="str">
        <f t="shared" si="3"/>
        <v/>
      </c>
      <c r="K35" s="232"/>
      <c r="L35" s="135" t="str">
        <f t="shared" si="4"/>
        <v/>
      </c>
    </row>
    <row r="36" spans="2:12" x14ac:dyDescent="0.2">
      <c r="B36" s="109" t="s">
        <v>169</v>
      </c>
      <c r="C36" s="114"/>
      <c r="D36" s="114"/>
      <c r="E36" s="114"/>
      <c r="F36" s="110" t="str">
        <f>IF(D36="","",IF(E36=$C$2,"nie dotyczy",VLOOKUP(D36,Podmioty!$B$2:$C$12,2)))</f>
        <v/>
      </c>
      <c r="G36" s="111" t="str">
        <f t="shared" si="5"/>
        <v/>
      </c>
      <c r="H36" s="111" t="str">
        <f t="shared" si="1"/>
        <v/>
      </c>
      <c r="I36" s="111" t="str">
        <f t="shared" si="2"/>
        <v/>
      </c>
      <c r="J36" s="111" t="str">
        <f t="shared" si="3"/>
        <v/>
      </c>
      <c r="K36" s="232"/>
      <c r="L36" s="135" t="str">
        <f t="shared" si="4"/>
        <v/>
      </c>
    </row>
    <row r="37" spans="2:12" x14ac:dyDescent="0.2">
      <c r="B37" s="109" t="s">
        <v>170</v>
      </c>
      <c r="C37" s="114"/>
      <c r="D37" s="114"/>
      <c r="E37" s="114"/>
      <c r="F37" s="110" t="str">
        <f>IF(D37="","",IF(E37=$C$2,"nie dotyczy",VLOOKUP(D37,Podmioty!$B$2:$C$12,2)))</f>
        <v/>
      </c>
      <c r="G37" s="111" t="str">
        <f t="shared" si="5"/>
        <v/>
      </c>
      <c r="H37" s="111" t="str">
        <f t="shared" si="1"/>
        <v/>
      </c>
      <c r="I37" s="111" t="str">
        <f t="shared" si="2"/>
        <v/>
      </c>
      <c r="J37" s="111" t="str">
        <f t="shared" si="3"/>
        <v/>
      </c>
      <c r="K37" s="232"/>
      <c r="L37" s="135" t="str">
        <f t="shared" si="4"/>
        <v/>
      </c>
    </row>
    <row r="38" spans="2:12" x14ac:dyDescent="0.2">
      <c r="B38" s="109" t="s">
        <v>171</v>
      </c>
      <c r="C38" s="114"/>
      <c r="D38" s="114"/>
      <c r="E38" s="114"/>
      <c r="F38" s="110" t="str">
        <f>IF(D38="","",IF(E38=$C$2,"nie dotyczy",VLOOKUP(D38,Podmioty!$B$2:$C$12,2)))</f>
        <v/>
      </c>
      <c r="G38" s="111" t="str">
        <f t="shared" si="5"/>
        <v/>
      </c>
      <c r="H38" s="111" t="str">
        <f t="shared" si="1"/>
        <v/>
      </c>
      <c r="I38" s="111" t="str">
        <f t="shared" si="2"/>
        <v/>
      </c>
      <c r="J38" s="111" t="str">
        <f t="shared" si="3"/>
        <v/>
      </c>
      <c r="K38" s="232"/>
      <c r="L38" s="135" t="str">
        <f t="shared" si="4"/>
        <v/>
      </c>
    </row>
    <row r="39" spans="2:12" x14ac:dyDescent="0.2">
      <c r="B39" s="109" t="s">
        <v>172</v>
      </c>
      <c r="C39" s="114"/>
      <c r="D39" s="114"/>
      <c r="E39" s="114"/>
      <c r="F39" s="110" t="str">
        <f>IF(D39="","",IF(E39=$C$2,"nie dotyczy",VLOOKUP(D39,Podmioty!$B$2:$C$12,2)))</f>
        <v/>
      </c>
      <c r="G39" s="111" t="str">
        <f t="shared" si="5"/>
        <v/>
      </c>
      <c r="H39" s="111" t="str">
        <f t="shared" si="1"/>
        <v/>
      </c>
      <c r="I39" s="111" t="str">
        <f t="shared" si="2"/>
        <v/>
      </c>
      <c r="J39" s="111" t="str">
        <f t="shared" si="3"/>
        <v/>
      </c>
      <c r="K39" s="232"/>
      <c r="L39" s="135" t="str">
        <f t="shared" si="4"/>
        <v/>
      </c>
    </row>
    <row r="40" spans="2:12" x14ac:dyDescent="0.2">
      <c r="B40" s="109" t="s">
        <v>173</v>
      </c>
      <c r="C40" s="114"/>
      <c r="D40" s="114"/>
      <c r="E40" s="114"/>
      <c r="F40" s="110" t="str">
        <f>IF(D40="","",IF(E40=$C$2,"nie dotyczy",VLOOKUP(D40,Podmioty!$B$2:$C$12,2)))</f>
        <v/>
      </c>
      <c r="G40" s="111" t="str">
        <f t="shared" si="5"/>
        <v/>
      </c>
      <c r="H40" s="111" t="str">
        <f t="shared" si="1"/>
        <v/>
      </c>
      <c r="I40" s="111" t="str">
        <f t="shared" si="2"/>
        <v/>
      </c>
      <c r="J40" s="111" t="str">
        <f t="shared" si="3"/>
        <v/>
      </c>
      <c r="K40" s="232"/>
      <c r="L40" s="135" t="str">
        <f t="shared" si="4"/>
        <v/>
      </c>
    </row>
    <row r="41" spans="2:12" x14ac:dyDescent="0.2">
      <c r="B41" s="109" t="s">
        <v>174</v>
      </c>
      <c r="C41" s="114"/>
      <c r="D41" s="114"/>
      <c r="E41" s="114"/>
      <c r="F41" s="110" t="str">
        <f>IF(D41="","",IF(E41=$C$2,"nie dotyczy",VLOOKUP(D41,Podmioty!$B$2:$C$12,2)))</f>
        <v/>
      </c>
      <c r="G41" s="111" t="str">
        <f t="shared" si="5"/>
        <v/>
      </c>
      <c r="H41" s="111" t="str">
        <f t="shared" si="1"/>
        <v/>
      </c>
      <c r="I41" s="111" t="str">
        <f t="shared" si="2"/>
        <v/>
      </c>
      <c r="J41" s="111" t="str">
        <f t="shared" si="3"/>
        <v/>
      </c>
      <c r="K41" s="232"/>
      <c r="L41" s="135" t="str">
        <f t="shared" si="4"/>
        <v/>
      </c>
    </row>
    <row r="42" spans="2:12" x14ac:dyDescent="0.2">
      <c r="B42" s="109" t="s">
        <v>175</v>
      </c>
      <c r="C42" s="114"/>
      <c r="D42" s="114"/>
      <c r="E42" s="114"/>
      <c r="F42" s="110" t="str">
        <f>IF(D42="","",IF(E42=$C$2,"nie dotyczy",VLOOKUP(D42,Podmioty!$B$2:$C$12,2)))</f>
        <v/>
      </c>
      <c r="G42" s="111" t="str">
        <f t="shared" si="5"/>
        <v/>
      </c>
      <c r="H42" s="111" t="str">
        <f t="shared" si="1"/>
        <v/>
      </c>
      <c r="I42" s="111" t="str">
        <f t="shared" si="2"/>
        <v/>
      </c>
      <c r="J42" s="111" t="str">
        <f t="shared" si="3"/>
        <v/>
      </c>
      <c r="K42" s="232"/>
      <c r="L42" s="135" t="str">
        <f t="shared" si="4"/>
        <v/>
      </c>
    </row>
    <row r="45" spans="2:12" x14ac:dyDescent="0.2">
      <c r="I45" s="112"/>
    </row>
    <row r="46" spans="2:12" x14ac:dyDescent="0.2">
      <c r="I46" s="113"/>
      <c r="J46" s="113"/>
    </row>
  </sheetData>
  <sheetProtection algorithmName="SHA-512" hashValue="o2xXN1QS4BChNxnClSzQmAn9kx7xdMfwoNlLZO7CRrsyA8ZfMFtnrhwVhaEwDRfJRwJJPRIGSCgv9lQpLGhmhA==" saltValue="N4FzrJI943WE4gFnKhcBuw==" spinCount="100000" sheet="1" formatCells="0" formatColumns="0" formatRows="0"/>
  <mergeCells count="2">
    <mergeCell ref="K26:K27"/>
    <mergeCell ref="G26:J26"/>
  </mergeCells>
  <phoneticPr fontId="3" type="noConversion"/>
  <dataValidations count="3">
    <dataValidation type="list" allowBlank="1" showInputMessage="1" showErrorMessage="1" sqref="E28:E42" xr:uid="{00000000-0002-0000-0000-000000000000}">
      <formula1>$B$2:$B$3</formula1>
    </dataValidation>
    <dataValidation type="list" allowBlank="1" showInputMessage="1" showErrorMessage="1" sqref="D13:D23" xr:uid="{00000000-0002-0000-0000-000001000000}">
      <formula1>$H$1:$K$1</formula1>
    </dataValidation>
    <dataValidation type="list" allowBlank="1" showInputMessage="1" showErrorMessage="1" sqref="D28:D42" xr:uid="{00000000-0002-0000-0000-000002000000}">
      <formula1>$C$13:$C$18</formula1>
    </dataValidation>
  </dataValidations>
  <pageMargins left="0.7" right="0.7" top="0.75" bottom="0.75" header="0.3" footer="0.3"/>
  <pageSetup paperSize="9" scale="54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75"/>
  <sheetViews>
    <sheetView showGridLines="0" topLeftCell="I27" zoomScaleNormal="100" workbookViewId="0">
      <selection activeCell="C31" sqref="B31:C31"/>
    </sheetView>
  </sheetViews>
  <sheetFormatPr baseColWidth="10" defaultColWidth="10.83203125" defaultRowHeight="16" x14ac:dyDescent="0.2"/>
  <cols>
    <col min="1" max="1" width="5.33203125" style="87" customWidth="1"/>
    <col min="2" max="2" width="27.33203125" style="87" customWidth="1"/>
    <col min="3" max="3" width="11.6640625" style="87" customWidth="1"/>
    <col min="4" max="4" width="13.83203125" style="87" customWidth="1"/>
    <col min="5" max="5" width="26.33203125" style="87" customWidth="1"/>
    <col min="6" max="6" width="15.5" style="87" customWidth="1"/>
    <col min="7" max="7" width="18.6640625" style="87" customWidth="1"/>
    <col min="8" max="8" width="18.33203125" style="87" customWidth="1"/>
    <col min="9" max="10" width="25.1640625" style="87" customWidth="1"/>
    <col min="11" max="11" width="22.33203125" style="87" customWidth="1"/>
    <col min="12" max="12" width="29" style="87" customWidth="1"/>
    <col min="13" max="14" width="26.1640625" style="87" customWidth="1"/>
    <col min="15" max="15" width="22.5" style="87" customWidth="1"/>
    <col min="16" max="16" width="27.6640625" style="87" customWidth="1"/>
    <col min="17" max="17" width="22.1640625" style="87" customWidth="1"/>
    <col min="18" max="16384" width="10.83203125" style="87"/>
  </cols>
  <sheetData>
    <row r="1" spans="2:22" ht="17" hidden="1" thickBot="1" x14ac:dyDescent="0.25">
      <c r="N1" s="87" t="s">
        <v>400</v>
      </c>
      <c r="O1" s="87" t="s">
        <v>400</v>
      </c>
      <c r="Q1" s="87" t="s">
        <v>371</v>
      </c>
      <c r="R1" s="87" t="s">
        <v>371</v>
      </c>
      <c r="U1" s="87" t="s">
        <v>372</v>
      </c>
      <c r="V1" s="87" t="s">
        <v>372</v>
      </c>
    </row>
    <row r="2" spans="2:22" hidden="1" x14ac:dyDescent="0.2">
      <c r="B2" s="117"/>
      <c r="C2" s="118" t="s">
        <v>158</v>
      </c>
      <c r="E2" s="78"/>
      <c r="F2" s="119" t="s">
        <v>176</v>
      </c>
      <c r="G2" s="120" t="s">
        <v>158</v>
      </c>
      <c r="H2" s="121" t="str">
        <f>'Dane wejściowe'!E27</f>
        <v>Rodzaj pomocy</v>
      </c>
      <c r="I2" s="121" t="str">
        <f>'Dane wejściowe'!F27</f>
        <v>Wielkość podmiotu</v>
      </c>
      <c r="J2" s="122" t="str">
        <f>'Dane wejściowe'!G27</f>
        <v>Bez pomocy</v>
      </c>
      <c r="K2" s="122" t="str">
        <f>'Dane wejściowe'!H27</f>
        <v>pomoc de minimis</v>
      </c>
      <c r="L2" s="154" t="s">
        <v>196</v>
      </c>
      <c r="N2" s="122" t="str">
        <f>J2</f>
        <v>Bez pomocy</v>
      </c>
      <c r="O2" s="122" t="str">
        <f>K2</f>
        <v>pomoc de minimis</v>
      </c>
      <c r="Q2" s="122" t="str">
        <f>J2</f>
        <v>Bez pomocy</v>
      </c>
      <c r="R2" s="122" t="str">
        <f t="shared" ref="R2" si="0">K2</f>
        <v>pomoc de minimis</v>
      </c>
      <c r="S2" s="122"/>
      <c r="U2" s="122" t="str">
        <f>N2</f>
        <v>Bez pomocy</v>
      </c>
      <c r="V2" s="122" t="str">
        <f t="shared" ref="V2" si="1">O2</f>
        <v>pomoc de minimis</v>
      </c>
    </row>
    <row r="3" spans="2:22" hidden="1" x14ac:dyDescent="0.2">
      <c r="B3" s="123" t="s">
        <v>191</v>
      </c>
      <c r="C3" s="87">
        <f>'Dane wejściowe'!C13</f>
        <v>0</v>
      </c>
      <c r="E3" s="93" t="str">
        <f>'Dane wejściowe'!B28</f>
        <v>Obiekt 1</v>
      </c>
      <c r="F3" s="87">
        <f>'Dane wejściowe'!C28</f>
        <v>0</v>
      </c>
      <c r="G3" s="87">
        <f>'Dane wejściowe'!D28</f>
        <v>0</v>
      </c>
      <c r="H3" s="87">
        <f>'Dane wejściowe'!E28</f>
        <v>0</v>
      </c>
      <c r="I3" s="87" t="str">
        <f>'Dane wejściowe'!F28</f>
        <v/>
      </c>
      <c r="J3" s="124" t="str">
        <f>'Dane wejściowe'!G28</f>
        <v/>
      </c>
      <c r="K3" s="125" t="str">
        <f>'Dane wejściowe'!H28</f>
        <v/>
      </c>
      <c r="L3" s="126" t="str">
        <f>'Dane wejściowe'!I28</f>
        <v/>
      </c>
      <c r="M3" s="87" t="s">
        <v>198</v>
      </c>
      <c r="N3" s="87">
        <f t="shared" ref="N3:O17" si="2">SUMIFS($I$31:$I$94,$G$31:$G$94,N$2,$C$31:$C$94,$E3)</f>
        <v>0</v>
      </c>
      <c r="O3" s="87">
        <f t="shared" si="2"/>
        <v>0</v>
      </c>
      <c r="Q3" s="87">
        <f t="shared" ref="Q3:R17" si="3">SUMIFS($J$31:$J$94,$G$31:$G$94,Q$2,$C$31:$C$94,$E3)</f>
        <v>0</v>
      </c>
      <c r="R3" s="87">
        <f t="shared" si="3"/>
        <v>0</v>
      </c>
      <c r="U3" s="87">
        <f t="shared" ref="U3:V17" si="4">SUMIFS($K$31:$K$94,$G$31:$G$94,U$2,$C$31:$C$94,$E3)</f>
        <v>0</v>
      </c>
      <c r="V3" s="87">
        <f t="shared" si="4"/>
        <v>0</v>
      </c>
    </row>
    <row r="4" spans="2:22" hidden="1" x14ac:dyDescent="0.2">
      <c r="B4" s="123" t="s">
        <v>148</v>
      </c>
      <c r="C4" s="87">
        <f>'Dane wejściowe'!C14</f>
        <v>0</v>
      </c>
      <c r="E4" s="93" t="str">
        <f>'Dane wejściowe'!B29</f>
        <v>Obiekt 2</v>
      </c>
      <c r="F4" s="87">
        <f>'Dane wejściowe'!C29</f>
        <v>0</v>
      </c>
      <c r="G4" s="87">
        <f>'Dane wejściowe'!D29</f>
        <v>0</v>
      </c>
      <c r="H4" s="87">
        <f>'Dane wejściowe'!E29</f>
        <v>0</v>
      </c>
      <c r="I4" s="87" t="str">
        <f>'Dane wejściowe'!F29</f>
        <v/>
      </c>
      <c r="J4" s="124" t="str">
        <f>'Dane wejściowe'!G29</f>
        <v/>
      </c>
      <c r="K4" s="125" t="str">
        <f>'Dane wejściowe'!H29</f>
        <v/>
      </c>
      <c r="L4" s="126" t="str">
        <f>'Dane wejściowe'!I29</f>
        <v/>
      </c>
      <c r="M4" s="87" t="s">
        <v>199</v>
      </c>
      <c r="N4" s="87">
        <f t="shared" si="2"/>
        <v>0</v>
      </c>
      <c r="O4" s="87">
        <f t="shared" si="2"/>
        <v>0</v>
      </c>
      <c r="Q4" s="87">
        <f t="shared" si="3"/>
        <v>0</v>
      </c>
      <c r="R4" s="87">
        <f t="shared" si="3"/>
        <v>0</v>
      </c>
      <c r="U4" s="87">
        <f t="shared" si="4"/>
        <v>0</v>
      </c>
      <c r="V4" s="87">
        <f t="shared" si="4"/>
        <v>0</v>
      </c>
    </row>
    <row r="5" spans="2:22" hidden="1" x14ac:dyDescent="0.2">
      <c r="B5" s="123" t="s">
        <v>149</v>
      </c>
      <c r="C5" s="87">
        <f>'Dane wejściowe'!C15</f>
        <v>0</v>
      </c>
      <c r="E5" s="93" t="str">
        <f>'Dane wejściowe'!B30</f>
        <v>Obiekt 3</v>
      </c>
      <c r="F5" s="87">
        <f>'Dane wejściowe'!C30</f>
        <v>0</v>
      </c>
      <c r="G5" s="87">
        <f>'Dane wejściowe'!D30</f>
        <v>0</v>
      </c>
      <c r="H5" s="87">
        <f>'Dane wejściowe'!E30</f>
        <v>0</v>
      </c>
      <c r="I5" s="87" t="str">
        <f>'Dane wejściowe'!F30</f>
        <v/>
      </c>
      <c r="J5" s="125" t="str">
        <f>'Dane wejściowe'!G30</f>
        <v/>
      </c>
      <c r="K5" s="125" t="str">
        <f>'Dane wejściowe'!H30</f>
        <v/>
      </c>
      <c r="L5" s="126" t="str">
        <f>'Dane wejściowe'!I30</f>
        <v/>
      </c>
      <c r="N5" s="87">
        <f t="shared" si="2"/>
        <v>0</v>
      </c>
      <c r="O5" s="87">
        <f t="shared" si="2"/>
        <v>0</v>
      </c>
      <c r="Q5" s="87">
        <f t="shared" si="3"/>
        <v>0</v>
      </c>
      <c r="R5" s="87">
        <f t="shared" si="3"/>
        <v>0</v>
      </c>
      <c r="U5" s="87">
        <f t="shared" si="4"/>
        <v>0</v>
      </c>
      <c r="V5" s="87">
        <f t="shared" si="4"/>
        <v>0</v>
      </c>
    </row>
    <row r="6" spans="2:22" hidden="1" x14ac:dyDescent="0.2">
      <c r="B6" s="123" t="s">
        <v>150</v>
      </c>
      <c r="C6" s="87">
        <f>'Dane wejściowe'!C16</f>
        <v>0</v>
      </c>
      <c r="E6" s="93" t="str">
        <f>'Dane wejściowe'!B31</f>
        <v>Obiekt 4</v>
      </c>
      <c r="F6" s="87">
        <f>'Dane wejściowe'!C31</f>
        <v>0</v>
      </c>
      <c r="G6" s="87">
        <f>'Dane wejściowe'!D31</f>
        <v>0</v>
      </c>
      <c r="H6" s="87">
        <f>'Dane wejściowe'!E31</f>
        <v>0</v>
      </c>
      <c r="I6" s="87" t="str">
        <f>'Dane wejściowe'!F31</f>
        <v/>
      </c>
      <c r="J6" s="125" t="str">
        <f>'Dane wejściowe'!G31</f>
        <v/>
      </c>
      <c r="K6" s="125" t="str">
        <f>'Dane wejściowe'!H31</f>
        <v/>
      </c>
      <c r="L6" s="126" t="str">
        <f>'Dane wejściowe'!I31</f>
        <v/>
      </c>
      <c r="N6" s="87">
        <f t="shared" si="2"/>
        <v>0</v>
      </c>
      <c r="O6" s="87">
        <f t="shared" si="2"/>
        <v>0</v>
      </c>
      <c r="Q6" s="87">
        <f t="shared" si="3"/>
        <v>0</v>
      </c>
      <c r="R6" s="87">
        <f t="shared" si="3"/>
        <v>0</v>
      </c>
      <c r="U6" s="87">
        <f t="shared" si="4"/>
        <v>0</v>
      </c>
      <c r="V6" s="87">
        <f t="shared" si="4"/>
        <v>0</v>
      </c>
    </row>
    <row r="7" spans="2:22" hidden="1" x14ac:dyDescent="0.2">
      <c r="B7" s="123" t="s">
        <v>151</v>
      </c>
      <c r="C7" s="87">
        <f>'Dane wejściowe'!C17</f>
        <v>0</v>
      </c>
      <c r="E7" s="93" t="str">
        <f>'Dane wejściowe'!B32</f>
        <v>Obiekt 5</v>
      </c>
      <c r="F7" s="87">
        <f>'Dane wejściowe'!C32</f>
        <v>0</v>
      </c>
      <c r="G7" s="87">
        <f>'Dane wejściowe'!D32</f>
        <v>0</v>
      </c>
      <c r="H7" s="87">
        <f>'Dane wejściowe'!E32</f>
        <v>0</v>
      </c>
      <c r="I7" s="87" t="str">
        <f>'Dane wejściowe'!F32</f>
        <v/>
      </c>
      <c r="J7" s="125" t="str">
        <f>'Dane wejściowe'!G32</f>
        <v/>
      </c>
      <c r="K7" s="125" t="str">
        <f>'Dane wejściowe'!H32</f>
        <v/>
      </c>
      <c r="L7" s="126" t="str">
        <f>'Dane wejściowe'!I32</f>
        <v/>
      </c>
      <c r="N7" s="87">
        <f t="shared" si="2"/>
        <v>0</v>
      </c>
      <c r="O7" s="87">
        <f t="shared" si="2"/>
        <v>0</v>
      </c>
      <c r="Q7" s="87">
        <f t="shared" si="3"/>
        <v>0</v>
      </c>
      <c r="R7" s="87">
        <f t="shared" si="3"/>
        <v>0</v>
      </c>
      <c r="U7" s="87">
        <f t="shared" si="4"/>
        <v>0</v>
      </c>
      <c r="V7" s="87">
        <f t="shared" si="4"/>
        <v>0</v>
      </c>
    </row>
    <row r="8" spans="2:22" hidden="1" x14ac:dyDescent="0.2">
      <c r="B8" s="123" t="s">
        <v>152</v>
      </c>
      <c r="C8" s="87">
        <f>'Dane wejściowe'!C18</f>
        <v>0</v>
      </c>
      <c r="E8" s="93" t="str">
        <f>'Dane wejściowe'!B33</f>
        <v>Obiekt 6</v>
      </c>
      <c r="F8" s="87">
        <f>'Dane wejściowe'!C33</f>
        <v>0</v>
      </c>
      <c r="G8" s="87">
        <f>'Dane wejściowe'!D33</f>
        <v>0</v>
      </c>
      <c r="H8" s="87">
        <f>'Dane wejściowe'!E33</f>
        <v>0</v>
      </c>
      <c r="I8" s="87" t="str">
        <f>'Dane wejściowe'!F33</f>
        <v/>
      </c>
      <c r="J8" s="125" t="str">
        <f>'Dane wejściowe'!G33</f>
        <v/>
      </c>
      <c r="K8" s="125" t="str">
        <f>'Dane wejściowe'!H33</f>
        <v/>
      </c>
      <c r="L8" s="126" t="str">
        <f>'Dane wejściowe'!I33</f>
        <v/>
      </c>
      <c r="N8" s="87">
        <f t="shared" si="2"/>
        <v>0</v>
      </c>
      <c r="O8" s="87">
        <f t="shared" si="2"/>
        <v>0</v>
      </c>
      <c r="Q8" s="87">
        <f t="shared" si="3"/>
        <v>0</v>
      </c>
      <c r="R8" s="87">
        <f t="shared" si="3"/>
        <v>0</v>
      </c>
      <c r="U8" s="87">
        <f t="shared" si="4"/>
        <v>0</v>
      </c>
      <c r="V8" s="87">
        <f t="shared" si="4"/>
        <v>0</v>
      </c>
    </row>
    <row r="9" spans="2:22" hidden="1" x14ac:dyDescent="0.2">
      <c r="B9" s="123"/>
      <c r="E9" s="93" t="str">
        <f>'Dane wejściowe'!B34</f>
        <v>Obiekt 7</v>
      </c>
      <c r="F9" s="87">
        <f>'Dane wejściowe'!C34</f>
        <v>0</v>
      </c>
      <c r="G9" s="87">
        <f>'Dane wejściowe'!D34</f>
        <v>0</v>
      </c>
      <c r="H9" s="87">
        <f>'Dane wejściowe'!E34</f>
        <v>0</v>
      </c>
      <c r="I9" s="87" t="str">
        <f>'Dane wejściowe'!F34</f>
        <v/>
      </c>
      <c r="J9" s="125" t="str">
        <f>'Dane wejściowe'!G34</f>
        <v/>
      </c>
      <c r="K9" s="125" t="str">
        <f>'Dane wejściowe'!H34</f>
        <v/>
      </c>
      <c r="L9" s="126" t="str">
        <f>'Dane wejściowe'!I34</f>
        <v/>
      </c>
      <c r="N9" s="87">
        <f t="shared" si="2"/>
        <v>0</v>
      </c>
      <c r="O9" s="87">
        <f t="shared" si="2"/>
        <v>0</v>
      </c>
      <c r="Q9" s="87">
        <f t="shared" si="3"/>
        <v>0</v>
      </c>
      <c r="R9" s="87">
        <f t="shared" si="3"/>
        <v>0</v>
      </c>
      <c r="U9" s="87">
        <f t="shared" si="4"/>
        <v>0</v>
      </c>
      <c r="V9" s="87">
        <f t="shared" si="4"/>
        <v>0</v>
      </c>
    </row>
    <row r="10" spans="2:22" hidden="1" x14ac:dyDescent="0.2">
      <c r="B10" s="123"/>
      <c r="E10" s="93" t="str">
        <f>'Dane wejściowe'!B35</f>
        <v>Obiekt 8</v>
      </c>
      <c r="F10" s="87">
        <f>'Dane wejściowe'!C35</f>
        <v>0</v>
      </c>
      <c r="G10" s="87">
        <f>'Dane wejściowe'!D35</f>
        <v>0</v>
      </c>
      <c r="H10" s="87">
        <f>'Dane wejściowe'!E35</f>
        <v>0</v>
      </c>
      <c r="I10" s="87" t="str">
        <f>'Dane wejściowe'!F35</f>
        <v/>
      </c>
      <c r="J10" s="125" t="str">
        <f>'Dane wejściowe'!G35</f>
        <v/>
      </c>
      <c r="K10" s="125" t="str">
        <f>'Dane wejściowe'!H35</f>
        <v/>
      </c>
      <c r="L10" s="126" t="str">
        <f>'Dane wejściowe'!I35</f>
        <v/>
      </c>
      <c r="N10" s="87">
        <f t="shared" si="2"/>
        <v>0</v>
      </c>
      <c r="O10" s="87">
        <f t="shared" si="2"/>
        <v>0</v>
      </c>
      <c r="Q10" s="87">
        <f t="shared" si="3"/>
        <v>0</v>
      </c>
      <c r="R10" s="87">
        <f t="shared" si="3"/>
        <v>0</v>
      </c>
      <c r="U10" s="87">
        <f t="shared" si="4"/>
        <v>0</v>
      </c>
      <c r="V10" s="87">
        <f t="shared" si="4"/>
        <v>0</v>
      </c>
    </row>
    <row r="11" spans="2:22" hidden="1" x14ac:dyDescent="0.2">
      <c r="B11" s="123"/>
      <c r="E11" s="93" t="str">
        <f>'Dane wejściowe'!B36</f>
        <v>Obiekt 9</v>
      </c>
      <c r="F11" s="87">
        <f>'Dane wejściowe'!C36</f>
        <v>0</v>
      </c>
      <c r="G11" s="87">
        <f>'Dane wejściowe'!D36</f>
        <v>0</v>
      </c>
      <c r="H11" s="87">
        <f>'Dane wejściowe'!E36</f>
        <v>0</v>
      </c>
      <c r="I11" s="87" t="str">
        <f>'Dane wejściowe'!F36</f>
        <v/>
      </c>
      <c r="J11" s="125" t="str">
        <f>'Dane wejściowe'!G36</f>
        <v/>
      </c>
      <c r="K11" s="125" t="str">
        <f>'Dane wejściowe'!H36</f>
        <v/>
      </c>
      <c r="L11" s="126" t="str">
        <f>'Dane wejściowe'!I36</f>
        <v/>
      </c>
      <c r="N11" s="87">
        <f t="shared" si="2"/>
        <v>0</v>
      </c>
      <c r="O11" s="87">
        <f t="shared" si="2"/>
        <v>0</v>
      </c>
      <c r="Q11" s="87">
        <f t="shared" si="3"/>
        <v>0</v>
      </c>
      <c r="R11" s="87">
        <f t="shared" si="3"/>
        <v>0</v>
      </c>
      <c r="U11" s="87">
        <f t="shared" si="4"/>
        <v>0</v>
      </c>
      <c r="V11" s="87">
        <f t="shared" si="4"/>
        <v>0</v>
      </c>
    </row>
    <row r="12" spans="2:22" hidden="1" x14ac:dyDescent="0.2">
      <c r="B12" s="123"/>
      <c r="E12" s="93" t="str">
        <f>'Dane wejściowe'!B37</f>
        <v>Obiekt 10</v>
      </c>
      <c r="F12" s="87">
        <f>'Dane wejściowe'!C37</f>
        <v>0</v>
      </c>
      <c r="G12" s="87">
        <f>'Dane wejściowe'!D37</f>
        <v>0</v>
      </c>
      <c r="H12" s="87">
        <f>'Dane wejściowe'!E37</f>
        <v>0</v>
      </c>
      <c r="I12" s="87" t="str">
        <f>'Dane wejściowe'!F37</f>
        <v/>
      </c>
      <c r="J12" s="125" t="str">
        <f>'Dane wejściowe'!G37</f>
        <v/>
      </c>
      <c r="K12" s="125" t="str">
        <f>'Dane wejściowe'!H37</f>
        <v/>
      </c>
      <c r="L12" s="126" t="str">
        <f>'Dane wejściowe'!I37</f>
        <v/>
      </c>
      <c r="N12" s="87">
        <f t="shared" si="2"/>
        <v>0</v>
      </c>
      <c r="O12" s="87">
        <f t="shared" si="2"/>
        <v>0</v>
      </c>
      <c r="Q12" s="87">
        <f t="shared" si="3"/>
        <v>0</v>
      </c>
      <c r="R12" s="87">
        <f t="shared" si="3"/>
        <v>0</v>
      </c>
      <c r="U12" s="87">
        <f t="shared" si="4"/>
        <v>0</v>
      </c>
      <c r="V12" s="87">
        <f t="shared" si="4"/>
        <v>0</v>
      </c>
    </row>
    <row r="13" spans="2:22" ht="17" hidden="1" thickBot="1" x14ac:dyDescent="0.25">
      <c r="B13" s="127"/>
      <c r="C13" s="128"/>
      <c r="E13" s="93" t="str">
        <f>'Dane wejściowe'!B38</f>
        <v>Obiekt 11</v>
      </c>
      <c r="F13" s="87">
        <f>'Dane wejściowe'!C38</f>
        <v>0</v>
      </c>
      <c r="G13" s="87">
        <f>'Dane wejściowe'!D38</f>
        <v>0</v>
      </c>
      <c r="H13" s="87">
        <f>'Dane wejściowe'!E38</f>
        <v>0</v>
      </c>
      <c r="I13" s="87" t="str">
        <f>'Dane wejściowe'!F38</f>
        <v/>
      </c>
      <c r="J13" s="125" t="str">
        <f>'Dane wejściowe'!G38</f>
        <v/>
      </c>
      <c r="K13" s="125" t="str">
        <f>'Dane wejściowe'!H38</f>
        <v/>
      </c>
      <c r="L13" s="126" t="str">
        <f>'Dane wejściowe'!I38</f>
        <v/>
      </c>
      <c r="N13" s="87">
        <f t="shared" si="2"/>
        <v>0</v>
      </c>
      <c r="O13" s="87">
        <f t="shared" si="2"/>
        <v>0</v>
      </c>
      <c r="Q13" s="87">
        <f t="shared" si="3"/>
        <v>0</v>
      </c>
      <c r="R13" s="87">
        <f t="shared" si="3"/>
        <v>0</v>
      </c>
      <c r="U13" s="87">
        <f t="shared" si="4"/>
        <v>0</v>
      </c>
      <c r="V13" s="87">
        <f t="shared" si="4"/>
        <v>0</v>
      </c>
    </row>
    <row r="14" spans="2:22" hidden="1" x14ac:dyDescent="0.2">
      <c r="B14" s="99" t="s">
        <v>177</v>
      </c>
      <c r="C14" s="154" t="s">
        <v>183</v>
      </c>
      <c r="E14" s="93" t="str">
        <f>'Dane wejściowe'!B39</f>
        <v>Obiekt 12</v>
      </c>
      <c r="F14" s="87">
        <f>'Dane wejściowe'!C39</f>
        <v>0</v>
      </c>
      <c r="G14" s="87">
        <f>'Dane wejściowe'!D39</f>
        <v>0</v>
      </c>
      <c r="H14" s="87">
        <f>'Dane wejściowe'!E39</f>
        <v>0</v>
      </c>
      <c r="I14" s="87" t="str">
        <f>'Dane wejściowe'!F39</f>
        <v/>
      </c>
      <c r="J14" s="125" t="str">
        <f>'Dane wejściowe'!G39</f>
        <v/>
      </c>
      <c r="K14" s="125" t="str">
        <f>'Dane wejściowe'!H39</f>
        <v/>
      </c>
      <c r="L14" s="126" t="str">
        <f>'Dane wejściowe'!I39</f>
        <v/>
      </c>
      <c r="N14" s="87">
        <f t="shared" si="2"/>
        <v>0</v>
      </c>
      <c r="O14" s="87">
        <f t="shared" si="2"/>
        <v>0</v>
      </c>
      <c r="Q14" s="87">
        <f t="shared" si="3"/>
        <v>0</v>
      </c>
      <c r="R14" s="87">
        <f t="shared" si="3"/>
        <v>0</v>
      </c>
      <c r="U14" s="87">
        <f t="shared" si="4"/>
        <v>0</v>
      </c>
      <c r="V14" s="87">
        <f t="shared" si="4"/>
        <v>0</v>
      </c>
    </row>
    <row r="15" spans="2:22" ht="17" hidden="1" thickBot="1" x14ac:dyDescent="0.25">
      <c r="B15" s="94"/>
      <c r="C15" s="155" t="s">
        <v>179</v>
      </c>
      <c r="E15" s="93" t="str">
        <f>'Dane wejściowe'!B40</f>
        <v>Obiekt 13</v>
      </c>
      <c r="F15" s="87">
        <f>'Dane wejściowe'!C40</f>
        <v>0</v>
      </c>
      <c r="G15" s="87">
        <f>'Dane wejściowe'!D40</f>
        <v>0</v>
      </c>
      <c r="H15" s="87">
        <f>'Dane wejściowe'!E40</f>
        <v>0</v>
      </c>
      <c r="I15" s="87" t="str">
        <f>'Dane wejściowe'!F40</f>
        <v/>
      </c>
      <c r="J15" s="125" t="str">
        <f>'Dane wejściowe'!G40</f>
        <v/>
      </c>
      <c r="K15" s="125" t="str">
        <f>'Dane wejściowe'!H40</f>
        <v/>
      </c>
      <c r="L15" s="126" t="str">
        <f>'Dane wejściowe'!I40</f>
        <v/>
      </c>
      <c r="N15" s="87">
        <f t="shared" si="2"/>
        <v>0</v>
      </c>
      <c r="O15" s="87">
        <f t="shared" si="2"/>
        <v>0</v>
      </c>
      <c r="Q15" s="87">
        <f t="shared" si="3"/>
        <v>0</v>
      </c>
      <c r="R15" s="87">
        <f t="shared" si="3"/>
        <v>0</v>
      </c>
      <c r="U15" s="87">
        <f t="shared" si="4"/>
        <v>0</v>
      </c>
      <c r="V15" s="87">
        <f t="shared" si="4"/>
        <v>0</v>
      </c>
    </row>
    <row r="16" spans="2:22" hidden="1" x14ac:dyDescent="0.2">
      <c r="C16" s="87" t="s">
        <v>382</v>
      </c>
      <c r="E16" s="93" t="str">
        <f>'Dane wejściowe'!B41</f>
        <v>Obiekt 14</v>
      </c>
      <c r="F16" s="87">
        <f>'Dane wejściowe'!C41</f>
        <v>0</v>
      </c>
      <c r="G16" s="87">
        <f>'Dane wejściowe'!D41</f>
        <v>0</v>
      </c>
      <c r="H16" s="87">
        <f>'Dane wejściowe'!E41</f>
        <v>0</v>
      </c>
      <c r="I16" s="87" t="str">
        <f>'Dane wejściowe'!F41</f>
        <v/>
      </c>
      <c r="J16" s="125" t="str">
        <f>'Dane wejściowe'!G41</f>
        <v/>
      </c>
      <c r="K16" s="125" t="str">
        <f>'Dane wejściowe'!H41</f>
        <v/>
      </c>
      <c r="L16" s="126" t="str">
        <f>'Dane wejściowe'!I41</f>
        <v/>
      </c>
      <c r="N16" s="87">
        <f t="shared" si="2"/>
        <v>0</v>
      </c>
      <c r="O16" s="87">
        <f t="shared" si="2"/>
        <v>0</v>
      </c>
      <c r="Q16" s="87">
        <f t="shared" si="3"/>
        <v>0</v>
      </c>
      <c r="R16" s="87">
        <f t="shared" si="3"/>
        <v>0</v>
      </c>
      <c r="U16" s="87">
        <f t="shared" si="4"/>
        <v>0</v>
      </c>
      <c r="V16" s="87">
        <f t="shared" si="4"/>
        <v>0</v>
      </c>
    </row>
    <row r="17" spans="1:22" ht="17" hidden="1" thickBot="1" x14ac:dyDescent="0.25">
      <c r="E17" s="94" t="str">
        <f>'Dane wejściowe'!B42</f>
        <v>Obiekt 15</v>
      </c>
      <c r="F17" s="95">
        <f>'Dane wejściowe'!C42</f>
        <v>0</v>
      </c>
      <c r="G17" s="95">
        <f>'Dane wejściowe'!D42</f>
        <v>0</v>
      </c>
      <c r="H17" s="95">
        <f>'Dane wejściowe'!E42</f>
        <v>0</v>
      </c>
      <c r="I17" s="95" t="str">
        <f>'Dane wejściowe'!F42</f>
        <v/>
      </c>
      <c r="J17" s="129" t="str">
        <f>'Dane wejściowe'!G42</f>
        <v/>
      </c>
      <c r="K17" s="129" t="str">
        <f>'Dane wejściowe'!H42</f>
        <v/>
      </c>
      <c r="L17" s="130" t="str">
        <f>'Dane wejściowe'!I42</f>
        <v/>
      </c>
      <c r="N17" s="87">
        <f t="shared" si="2"/>
        <v>0</v>
      </c>
      <c r="O17" s="87">
        <f t="shared" si="2"/>
        <v>0</v>
      </c>
      <c r="Q17" s="87">
        <f t="shared" si="3"/>
        <v>0</v>
      </c>
      <c r="R17" s="87">
        <f t="shared" si="3"/>
        <v>0</v>
      </c>
      <c r="U17" s="87">
        <f t="shared" si="4"/>
        <v>0</v>
      </c>
      <c r="V17" s="87">
        <f t="shared" si="4"/>
        <v>0</v>
      </c>
    </row>
    <row r="18" spans="1:22" hidden="1" x14ac:dyDescent="0.2">
      <c r="B18" s="87" t="s">
        <v>40</v>
      </c>
      <c r="J18" s="96"/>
      <c r="M18" s="171" t="s">
        <v>373</v>
      </c>
      <c r="N18" s="165">
        <f>SUM(N3:N17)</f>
        <v>0</v>
      </c>
      <c r="O18" s="165">
        <f t="shared" ref="O18" si="5">SUM(O3:O17)</f>
        <v>0</v>
      </c>
      <c r="P18" s="165" t="s">
        <v>374</v>
      </c>
      <c r="Q18" s="165">
        <f>SUM(Q3:Q17)</f>
        <v>0</v>
      </c>
      <c r="R18" s="165">
        <f t="shared" ref="R18" si="6">SUM(R3:R17)</f>
        <v>0</v>
      </c>
      <c r="S18" s="165"/>
      <c r="T18" s="165" t="s">
        <v>375</v>
      </c>
      <c r="U18" s="165">
        <f>SUM(U3:U17)</f>
        <v>0</v>
      </c>
      <c r="V18" s="165">
        <f t="shared" ref="V18" si="7">SUM(V3:V17)</f>
        <v>0</v>
      </c>
    </row>
    <row r="19" spans="1:22" hidden="1" x14ac:dyDescent="0.2">
      <c r="B19" s="87" t="s">
        <v>65</v>
      </c>
      <c r="E19" s="124"/>
      <c r="F19" s="124"/>
      <c r="G19" s="124"/>
      <c r="M19" s="87" t="s">
        <v>378</v>
      </c>
      <c r="N19" s="87">
        <f>N18+O18</f>
        <v>0</v>
      </c>
      <c r="P19" s="87" t="s">
        <v>378</v>
      </c>
      <c r="Q19" s="87">
        <f>Q18+R18</f>
        <v>0</v>
      </c>
      <c r="T19" s="87" t="s">
        <v>378</v>
      </c>
      <c r="U19" s="87">
        <f>U18+V18</f>
        <v>0</v>
      </c>
    </row>
    <row r="20" spans="1:22" hidden="1" x14ac:dyDescent="0.2">
      <c r="B20" s="87" t="s">
        <v>387</v>
      </c>
      <c r="E20" s="124"/>
      <c r="F20" s="124"/>
      <c r="G20" s="124"/>
      <c r="N20" s="173" t="b">
        <f>N19=I30</f>
        <v>1</v>
      </c>
      <c r="Q20" s="173" t="b">
        <f>Q19=J30</f>
        <v>1</v>
      </c>
      <c r="U20" s="173" t="b">
        <f>U19=K30</f>
        <v>1</v>
      </c>
    </row>
    <row r="21" spans="1:22" hidden="1" x14ac:dyDescent="0.2">
      <c r="E21" s="124"/>
      <c r="F21" s="124"/>
      <c r="G21" s="124"/>
    </row>
    <row r="22" spans="1:22" ht="39" hidden="1" customHeight="1" x14ac:dyDescent="0.2">
      <c r="E22" s="124"/>
      <c r="F22" s="124"/>
      <c r="G22" s="124"/>
    </row>
    <row r="23" spans="1:22" s="131" customFormat="1" ht="24" x14ac:dyDescent="0.2">
      <c r="B23" s="88" t="s">
        <v>124</v>
      </c>
      <c r="C23" s="88"/>
      <c r="D23" s="88"/>
      <c r="E23" s="132" t="s">
        <v>139</v>
      </c>
      <c r="F23" s="132"/>
      <c r="G23" s="133"/>
      <c r="H23" s="87"/>
      <c r="I23" s="87"/>
      <c r="J23" s="87"/>
      <c r="K23" s="87"/>
      <c r="L23" s="87"/>
    </row>
    <row r="24" spans="1:22" x14ac:dyDescent="0.2">
      <c r="E24" s="124"/>
      <c r="F24" s="124"/>
      <c r="G24" s="124"/>
      <c r="H24" s="124"/>
    </row>
    <row r="25" spans="1:22" ht="24" x14ac:dyDescent="0.2">
      <c r="A25" s="89"/>
      <c r="B25" s="134" t="s">
        <v>66</v>
      </c>
      <c r="C25" s="134"/>
      <c r="D25" s="134"/>
      <c r="E25" s="90" t="s">
        <v>9</v>
      </c>
      <c r="F25" s="90"/>
      <c r="G25" s="90"/>
      <c r="H25" s="124"/>
    </row>
    <row r="26" spans="1:22" ht="24" x14ac:dyDescent="0.2">
      <c r="A26" s="89"/>
      <c r="B26" s="134"/>
      <c r="C26" s="134"/>
      <c r="D26" s="134"/>
      <c r="E26" s="90"/>
      <c r="F26" s="90"/>
      <c r="G26" s="90"/>
      <c r="H26" s="124"/>
    </row>
    <row r="27" spans="1:22" ht="21" x14ac:dyDescent="0.2">
      <c r="B27" s="153" t="s">
        <v>397</v>
      </c>
      <c r="E27" s="124"/>
      <c r="F27" s="124"/>
      <c r="G27" s="124"/>
    </row>
    <row r="28" spans="1:22" ht="21" x14ac:dyDescent="0.2">
      <c r="A28" s="153"/>
      <c r="E28" s="124"/>
      <c r="F28" s="124"/>
      <c r="G28" s="124"/>
      <c r="K28" s="262" t="s">
        <v>17</v>
      </c>
      <c r="L28" s="262"/>
      <c r="M28" s="262"/>
    </row>
    <row r="29" spans="1:22" ht="52" customHeight="1" x14ac:dyDescent="0.2">
      <c r="A29" s="260" t="s">
        <v>145</v>
      </c>
      <c r="B29" s="137" t="s">
        <v>18</v>
      </c>
      <c r="C29" s="137" t="s">
        <v>401</v>
      </c>
      <c r="D29" s="218" t="s">
        <v>122</v>
      </c>
      <c r="E29" s="137" t="s">
        <v>192</v>
      </c>
      <c r="F29" s="137" t="s">
        <v>177</v>
      </c>
      <c r="G29" s="137" t="s">
        <v>222</v>
      </c>
      <c r="H29" s="138" t="s">
        <v>181</v>
      </c>
      <c r="I29" s="92" t="s">
        <v>39</v>
      </c>
      <c r="J29" s="138" t="s">
        <v>67</v>
      </c>
      <c r="K29" s="91" t="s">
        <v>364</v>
      </c>
      <c r="L29" s="136" t="s">
        <v>381</v>
      </c>
      <c r="M29" s="136" t="s">
        <v>365</v>
      </c>
      <c r="N29" s="138" t="s">
        <v>230</v>
      </c>
      <c r="O29" s="150" t="s">
        <v>19</v>
      </c>
      <c r="P29" s="139" t="s">
        <v>77</v>
      </c>
      <c r="Q29" s="139" t="s">
        <v>123</v>
      </c>
    </row>
    <row r="30" spans="1:22" ht="34" customHeight="1" x14ac:dyDescent="0.2">
      <c r="A30" s="261"/>
      <c r="B30" s="140"/>
      <c r="C30" s="141"/>
      <c r="D30" s="141"/>
      <c r="E30" s="141"/>
      <c r="F30" s="141"/>
      <c r="G30" s="141"/>
      <c r="H30" s="141"/>
      <c r="I30" s="230">
        <f>SUM(I31:I75)</f>
        <v>0</v>
      </c>
      <c r="J30" s="230">
        <f>SUM(J31:J75)</f>
        <v>0</v>
      </c>
      <c r="K30" s="230">
        <f>SUM(K31:K75)</f>
        <v>0</v>
      </c>
      <c r="L30" s="230">
        <f>SUM(L31:L75)</f>
        <v>0</v>
      </c>
      <c r="M30" s="230">
        <f>SUM(M31:M75)</f>
        <v>0</v>
      </c>
      <c r="N30" s="151"/>
      <c r="O30" s="152"/>
      <c r="P30" s="140"/>
      <c r="Q30" s="140"/>
    </row>
    <row r="31" spans="1:22" ht="17" x14ac:dyDescent="0.2">
      <c r="A31" s="144" t="s">
        <v>126</v>
      </c>
      <c r="B31" s="116"/>
      <c r="C31" s="147"/>
      <c r="D31" s="208"/>
      <c r="E31" s="145" t="str">
        <f>IF(C31=0,"",VLOOKUP(C31,$E$3:$G$17,3,0))</f>
        <v/>
      </c>
      <c r="F31" s="140" t="str">
        <f>IF(C31=0,"",VLOOKUP(C31,$E$3:$H$17,4,0))</f>
        <v/>
      </c>
      <c r="G31" s="201" t="str">
        <f>IF(C31=0,"",IF(F31=$J$2,$C$14,IF(F31=$C$15,$K$2)))</f>
        <v/>
      </c>
      <c r="H31" s="146" t="str">
        <f>IF($G31=$C$16,0,IF(C31=0,"",VLOOKUP(C31&amp;G31,Podmioty!$A$38:$D$127,4,0)))</f>
        <v/>
      </c>
      <c r="I31" s="209"/>
      <c r="J31" s="209"/>
      <c r="K31" s="233" t="str">
        <f>IF($G31=$C$16,0,IF(C31=0,"",ROUND(H31*J31,2)))</f>
        <v/>
      </c>
      <c r="L31" s="233" t="str">
        <f>IF(C31=0,"",K31-M31)</f>
        <v/>
      </c>
      <c r="M31" s="233" t="str">
        <f>IF(C31=0,"",IF(F31=$J$2,ROUND(J31*0.1,2),0))</f>
        <v/>
      </c>
      <c r="N31" s="116"/>
      <c r="O31" s="148"/>
      <c r="P31" s="148"/>
      <c r="Q31" s="148"/>
    </row>
    <row r="32" spans="1:22" ht="17" x14ac:dyDescent="0.2">
      <c r="A32" s="144" t="s">
        <v>127</v>
      </c>
      <c r="B32" s="116"/>
      <c r="C32" s="147"/>
      <c r="D32" s="208"/>
      <c r="E32" s="145" t="str">
        <f t="shared" ref="E32:E75" si="8">IF(C32=0,"",VLOOKUP(C32,$E$3:$G$17,3,0))</f>
        <v/>
      </c>
      <c r="F32" s="140" t="str">
        <f t="shared" ref="F32:F75" si="9">IF(C32=0,"",VLOOKUP(C32,$E$3:$H$17,4,0))</f>
        <v/>
      </c>
      <c r="G32" s="201" t="str">
        <f t="shared" ref="G32:G75" si="10">IF(C32=0,"",IF(F32=$J$2,$C$14,IF(F32=$C$15,$K$2)))</f>
        <v/>
      </c>
      <c r="H32" s="146" t="str">
        <f>IF($G32=$C$16,0,IF(C32=0,"",VLOOKUP(C32&amp;G32,Podmioty!$A$38:$D$127,4,0)))</f>
        <v/>
      </c>
      <c r="I32" s="209"/>
      <c r="J32" s="209"/>
      <c r="K32" s="233" t="str">
        <f t="shared" ref="K32:K75" si="11">IF($G32=$C$16,0,IF(C32=0,"",ROUND(H32*J32,2)))</f>
        <v/>
      </c>
      <c r="L32" s="233" t="str">
        <f t="shared" ref="L32:L75" si="12">IF(C32=0,"",K32-M32)</f>
        <v/>
      </c>
      <c r="M32" s="233" t="str">
        <f t="shared" ref="M32:M75" si="13">IF(C32=0,"",IF(F32=$J$2,ROUND(J32*0.1,2),0))</f>
        <v/>
      </c>
      <c r="N32" s="116"/>
      <c r="O32" s="116"/>
      <c r="P32" s="116"/>
      <c r="Q32" s="116"/>
    </row>
    <row r="33" spans="1:17" ht="17" x14ac:dyDescent="0.2">
      <c r="A33" s="144" t="s">
        <v>128</v>
      </c>
      <c r="B33" s="116"/>
      <c r="C33" s="147"/>
      <c r="D33" s="208"/>
      <c r="E33" s="145" t="str">
        <f t="shared" si="8"/>
        <v/>
      </c>
      <c r="F33" s="140" t="str">
        <f t="shared" si="9"/>
        <v/>
      </c>
      <c r="G33" s="201" t="str">
        <f t="shared" si="10"/>
        <v/>
      </c>
      <c r="H33" s="146" t="str">
        <f>IF($G33=$C$16,0,IF(C33=0,"",VLOOKUP(C33&amp;G33,Podmioty!$A$38:$D$127,4,0)))</f>
        <v/>
      </c>
      <c r="I33" s="209"/>
      <c r="J33" s="209"/>
      <c r="K33" s="233" t="str">
        <f t="shared" si="11"/>
        <v/>
      </c>
      <c r="L33" s="233" t="str">
        <f t="shared" si="12"/>
        <v/>
      </c>
      <c r="M33" s="233" t="str">
        <f t="shared" si="13"/>
        <v/>
      </c>
      <c r="N33" s="116"/>
      <c r="O33" s="116"/>
      <c r="P33" s="116"/>
      <c r="Q33" s="116"/>
    </row>
    <row r="34" spans="1:17" ht="17" x14ac:dyDescent="0.2">
      <c r="A34" s="144" t="s">
        <v>129</v>
      </c>
      <c r="B34" s="116"/>
      <c r="C34" s="147"/>
      <c r="D34" s="208"/>
      <c r="E34" s="145" t="str">
        <f t="shared" si="8"/>
        <v/>
      </c>
      <c r="F34" s="140" t="str">
        <f t="shared" si="9"/>
        <v/>
      </c>
      <c r="G34" s="201" t="str">
        <f t="shared" si="10"/>
        <v/>
      </c>
      <c r="H34" s="146" t="str">
        <f>IF($G34=$C$16,0,IF(C34=0,"",VLOOKUP(C34&amp;G34,Podmioty!$A$38:$D$127,4,0)))</f>
        <v/>
      </c>
      <c r="I34" s="209"/>
      <c r="J34" s="209"/>
      <c r="K34" s="233" t="str">
        <f t="shared" si="11"/>
        <v/>
      </c>
      <c r="L34" s="233" t="str">
        <f t="shared" si="12"/>
        <v/>
      </c>
      <c r="M34" s="233" t="str">
        <f t="shared" si="13"/>
        <v/>
      </c>
      <c r="N34" s="116"/>
      <c r="O34" s="116"/>
      <c r="P34" s="116"/>
      <c r="Q34" s="116"/>
    </row>
    <row r="35" spans="1:17" ht="17" x14ac:dyDescent="0.2">
      <c r="A35" s="144" t="s">
        <v>130</v>
      </c>
      <c r="B35" s="116"/>
      <c r="C35" s="147"/>
      <c r="D35" s="208"/>
      <c r="E35" s="145" t="str">
        <f t="shared" si="8"/>
        <v/>
      </c>
      <c r="F35" s="140" t="str">
        <f t="shared" si="9"/>
        <v/>
      </c>
      <c r="G35" s="201" t="str">
        <f t="shared" si="10"/>
        <v/>
      </c>
      <c r="H35" s="146" t="str">
        <f>IF($G35=$C$16,0,IF(C35=0,"",VLOOKUP(C35&amp;G35,Podmioty!$A$38:$D$127,4,0)))</f>
        <v/>
      </c>
      <c r="I35" s="209"/>
      <c r="J35" s="209"/>
      <c r="K35" s="233" t="str">
        <f t="shared" si="11"/>
        <v/>
      </c>
      <c r="L35" s="233" t="str">
        <f t="shared" si="12"/>
        <v/>
      </c>
      <c r="M35" s="233" t="str">
        <f t="shared" si="13"/>
        <v/>
      </c>
      <c r="N35" s="116"/>
      <c r="O35" s="116"/>
      <c r="P35" s="116"/>
      <c r="Q35" s="116"/>
    </row>
    <row r="36" spans="1:17" ht="17" x14ac:dyDescent="0.2">
      <c r="A36" s="144" t="s">
        <v>131</v>
      </c>
      <c r="B36" s="116"/>
      <c r="C36" s="147"/>
      <c r="D36" s="208"/>
      <c r="E36" s="145" t="str">
        <f t="shared" si="8"/>
        <v/>
      </c>
      <c r="F36" s="140" t="str">
        <f t="shared" si="9"/>
        <v/>
      </c>
      <c r="G36" s="201" t="str">
        <f t="shared" si="10"/>
        <v/>
      </c>
      <c r="H36" s="146" t="str">
        <f>IF($G36=$C$16,0,IF(C36=0,"",VLOOKUP(C36&amp;G36,Podmioty!$A$38:$D$127,4,0)))</f>
        <v/>
      </c>
      <c r="I36" s="209"/>
      <c r="J36" s="209"/>
      <c r="K36" s="233" t="str">
        <f t="shared" si="11"/>
        <v/>
      </c>
      <c r="L36" s="233" t="str">
        <f t="shared" si="12"/>
        <v/>
      </c>
      <c r="M36" s="233" t="str">
        <f t="shared" si="13"/>
        <v/>
      </c>
      <c r="N36" s="116"/>
      <c r="O36" s="116"/>
      <c r="P36" s="116"/>
      <c r="Q36" s="116"/>
    </row>
    <row r="37" spans="1:17" ht="17" x14ac:dyDescent="0.2">
      <c r="A37" s="144" t="s">
        <v>132</v>
      </c>
      <c r="B37" s="116"/>
      <c r="C37" s="114"/>
      <c r="D37" s="208"/>
      <c r="E37" s="145" t="str">
        <f t="shared" si="8"/>
        <v/>
      </c>
      <c r="F37" s="140" t="str">
        <f t="shared" si="9"/>
        <v/>
      </c>
      <c r="G37" s="201" t="str">
        <f t="shared" si="10"/>
        <v/>
      </c>
      <c r="H37" s="146" t="str">
        <f>IF($G37=$C$16,0,IF(C37=0,"",VLOOKUP(C37&amp;G37,Podmioty!$A$38:$D$127,4,0)))</f>
        <v/>
      </c>
      <c r="I37" s="209"/>
      <c r="J37" s="209"/>
      <c r="K37" s="233" t="str">
        <f t="shared" si="11"/>
        <v/>
      </c>
      <c r="L37" s="233" t="str">
        <f t="shared" si="12"/>
        <v/>
      </c>
      <c r="M37" s="233" t="str">
        <f t="shared" si="13"/>
        <v/>
      </c>
      <c r="N37" s="116"/>
      <c r="O37" s="116"/>
      <c r="P37" s="116"/>
      <c r="Q37" s="116"/>
    </row>
    <row r="38" spans="1:17" ht="17" x14ac:dyDescent="0.2">
      <c r="A38" s="144" t="s">
        <v>133</v>
      </c>
      <c r="B38" s="116"/>
      <c r="C38" s="147"/>
      <c r="D38" s="208"/>
      <c r="E38" s="145" t="str">
        <f t="shared" si="8"/>
        <v/>
      </c>
      <c r="F38" s="140" t="str">
        <f t="shared" si="9"/>
        <v/>
      </c>
      <c r="G38" s="201" t="str">
        <f t="shared" si="10"/>
        <v/>
      </c>
      <c r="H38" s="146" t="str">
        <f>IF($G38=$C$16,0,IF(C38=0,"",VLOOKUP(C38&amp;G38,Podmioty!$A$38:$D$127,4,0)))</f>
        <v/>
      </c>
      <c r="I38" s="209"/>
      <c r="J38" s="209"/>
      <c r="K38" s="233" t="str">
        <f t="shared" si="11"/>
        <v/>
      </c>
      <c r="L38" s="233" t="str">
        <f t="shared" si="12"/>
        <v/>
      </c>
      <c r="M38" s="233" t="str">
        <f t="shared" si="13"/>
        <v/>
      </c>
      <c r="N38" s="116"/>
      <c r="O38" s="116"/>
      <c r="P38" s="116"/>
      <c r="Q38" s="116"/>
    </row>
    <row r="39" spans="1:17" ht="17" x14ac:dyDescent="0.2">
      <c r="A39" s="144" t="s">
        <v>134</v>
      </c>
      <c r="B39" s="116"/>
      <c r="C39" s="114"/>
      <c r="D39" s="208"/>
      <c r="E39" s="145" t="str">
        <f t="shared" si="8"/>
        <v/>
      </c>
      <c r="F39" s="140" t="str">
        <f t="shared" si="9"/>
        <v/>
      </c>
      <c r="G39" s="201" t="str">
        <f t="shared" si="10"/>
        <v/>
      </c>
      <c r="H39" s="146" t="str">
        <f>IF($G39=$C$16,0,IF(C39=0,"",VLOOKUP(C39&amp;G39,Podmioty!$A$38:$D$127,4,0)))</f>
        <v/>
      </c>
      <c r="I39" s="209"/>
      <c r="J39" s="209"/>
      <c r="K39" s="233" t="str">
        <f t="shared" si="11"/>
        <v/>
      </c>
      <c r="L39" s="233" t="str">
        <f t="shared" si="12"/>
        <v/>
      </c>
      <c r="M39" s="233" t="str">
        <f t="shared" si="13"/>
        <v/>
      </c>
      <c r="N39" s="116"/>
      <c r="O39" s="116"/>
      <c r="P39" s="116"/>
      <c r="Q39" s="116"/>
    </row>
    <row r="40" spans="1:17" ht="17" x14ac:dyDescent="0.2">
      <c r="A40" s="144" t="s">
        <v>135</v>
      </c>
      <c r="B40" s="116"/>
      <c r="C40" s="147"/>
      <c r="D40" s="208"/>
      <c r="E40" s="145" t="str">
        <f t="shared" si="8"/>
        <v/>
      </c>
      <c r="F40" s="140" t="str">
        <f t="shared" si="9"/>
        <v/>
      </c>
      <c r="G40" s="201" t="str">
        <f t="shared" si="10"/>
        <v/>
      </c>
      <c r="H40" s="146" t="str">
        <f>IF($G40=$C$16,0,IF(C40=0,"",VLOOKUP(C40&amp;G40,Podmioty!$A$38:$D$127,4,0)))</f>
        <v/>
      </c>
      <c r="I40" s="209"/>
      <c r="J40" s="209"/>
      <c r="K40" s="233" t="str">
        <f t="shared" si="11"/>
        <v/>
      </c>
      <c r="L40" s="233" t="str">
        <f t="shared" si="12"/>
        <v/>
      </c>
      <c r="M40" s="233" t="str">
        <f t="shared" si="13"/>
        <v/>
      </c>
      <c r="N40" s="116"/>
      <c r="O40" s="116"/>
      <c r="P40" s="116"/>
      <c r="Q40" s="116"/>
    </row>
    <row r="41" spans="1:17" ht="17" x14ac:dyDescent="0.2">
      <c r="A41" s="144" t="s">
        <v>136</v>
      </c>
      <c r="B41" s="116"/>
      <c r="C41" s="147"/>
      <c r="D41" s="208"/>
      <c r="E41" s="145" t="str">
        <f t="shared" si="8"/>
        <v/>
      </c>
      <c r="F41" s="140" t="str">
        <f t="shared" si="9"/>
        <v/>
      </c>
      <c r="G41" s="201" t="str">
        <f t="shared" si="10"/>
        <v/>
      </c>
      <c r="H41" s="146" t="str">
        <f>IF($G41=$C$16,0,IF(C41=0,"",VLOOKUP(C41&amp;G41,Podmioty!$A$38:$D$127,4,0)))</f>
        <v/>
      </c>
      <c r="I41" s="209"/>
      <c r="J41" s="209"/>
      <c r="K41" s="233" t="str">
        <f t="shared" si="11"/>
        <v/>
      </c>
      <c r="L41" s="233" t="str">
        <f t="shared" si="12"/>
        <v/>
      </c>
      <c r="M41" s="233" t="str">
        <f t="shared" si="13"/>
        <v/>
      </c>
      <c r="N41" s="116"/>
      <c r="O41" s="116"/>
      <c r="P41" s="116"/>
      <c r="Q41" s="116"/>
    </row>
    <row r="42" spans="1:17" ht="17" x14ac:dyDescent="0.2">
      <c r="A42" s="144" t="s">
        <v>137</v>
      </c>
      <c r="B42" s="116"/>
      <c r="C42" s="114"/>
      <c r="D42" s="208"/>
      <c r="E42" s="145" t="str">
        <f t="shared" si="8"/>
        <v/>
      </c>
      <c r="F42" s="140" t="str">
        <f t="shared" si="9"/>
        <v/>
      </c>
      <c r="G42" s="201" t="str">
        <f t="shared" si="10"/>
        <v/>
      </c>
      <c r="H42" s="146" t="str">
        <f>IF($G42=$C$16,0,IF(C42=0,"",VLOOKUP(C42&amp;G42,Podmioty!$A$38:$D$127,4,0)))</f>
        <v/>
      </c>
      <c r="I42" s="209"/>
      <c r="J42" s="209"/>
      <c r="K42" s="233" t="str">
        <f t="shared" si="11"/>
        <v/>
      </c>
      <c r="L42" s="233" t="str">
        <f t="shared" si="12"/>
        <v/>
      </c>
      <c r="M42" s="233" t="str">
        <f t="shared" si="13"/>
        <v/>
      </c>
      <c r="N42" s="116"/>
      <c r="O42" s="116"/>
      <c r="P42" s="116"/>
      <c r="Q42" s="116"/>
    </row>
    <row r="43" spans="1:17" ht="17" x14ac:dyDescent="0.2">
      <c r="A43" s="144" t="s">
        <v>331</v>
      </c>
      <c r="B43" s="116"/>
      <c r="C43" s="147"/>
      <c r="D43" s="208"/>
      <c r="E43" s="145" t="str">
        <f t="shared" si="8"/>
        <v/>
      </c>
      <c r="F43" s="140" t="str">
        <f t="shared" si="9"/>
        <v/>
      </c>
      <c r="G43" s="201" t="str">
        <f t="shared" si="10"/>
        <v/>
      </c>
      <c r="H43" s="146" t="str">
        <f>IF($G43=$C$16,0,IF(C43=0,"",VLOOKUP(C43&amp;G43,Podmioty!$A$38:$D$127,4,0)))</f>
        <v/>
      </c>
      <c r="I43" s="209"/>
      <c r="J43" s="209"/>
      <c r="K43" s="233" t="str">
        <f t="shared" si="11"/>
        <v/>
      </c>
      <c r="L43" s="233" t="str">
        <f t="shared" si="12"/>
        <v/>
      </c>
      <c r="M43" s="233" t="str">
        <f t="shared" si="13"/>
        <v/>
      </c>
      <c r="N43" s="116"/>
      <c r="O43" s="116"/>
      <c r="P43" s="116"/>
      <c r="Q43" s="116"/>
    </row>
    <row r="44" spans="1:17" ht="17" x14ac:dyDescent="0.2">
      <c r="A44" s="144" t="s">
        <v>332</v>
      </c>
      <c r="B44" s="116"/>
      <c r="C44" s="114"/>
      <c r="D44" s="208"/>
      <c r="E44" s="145" t="str">
        <f t="shared" si="8"/>
        <v/>
      </c>
      <c r="F44" s="140" t="str">
        <f t="shared" si="9"/>
        <v/>
      </c>
      <c r="G44" s="201" t="str">
        <f t="shared" si="10"/>
        <v/>
      </c>
      <c r="H44" s="146" t="str">
        <f>IF($G44=$C$16,0,IF(C44=0,"",VLOOKUP(C44&amp;G44,Podmioty!$A$38:$D$127,4,0)))</f>
        <v/>
      </c>
      <c r="I44" s="209"/>
      <c r="J44" s="209"/>
      <c r="K44" s="233" t="str">
        <f t="shared" si="11"/>
        <v/>
      </c>
      <c r="L44" s="233" t="str">
        <f t="shared" si="12"/>
        <v/>
      </c>
      <c r="M44" s="233" t="str">
        <f t="shared" si="13"/>
        <v/>
      </c>
      <c r="N44" s="116"/>
      <c r="O44" s="116"/>
      <c r="P44" s="116"/>
      <c r="Q44" s="116"/>
    </row>
    <row r="45" spans="1:17" ht="17" x14ac:dyDescent="0.2">
      <c r="A45" s="144" t="s">
        <v>333</v>
      </c>
      <c r="B45" s="116"/>
      <c r="C45" s="147"/>
      <c r="D45" s="208"/>
      <c r="E45" s="145" t="str">
        <f t="shared" si="8"/>
        <v/>
      </c>
      <c r="F45" s="140" t="str">
        <f t="shared" si="9"/>
        <v/>
      </c>
      <c r="G45" s="201" t="str">
        <f t="shared" si="10"/>
        <v/>
      </c>
      <c r="H45" s="146" t="str">
        <f>IF($G45=$C$16,0,IF(C45=0,"",VLOOKUP(C45&amp;G45,Podmioty!$A$38:$D$127,4,0)))</f>
        <v/>
      </c>
      <c r="I45" s="209"/>
      <c r="J45" s="209"/>
      <c r="K45" s="233" t="str">
        <f t="shared" si="11"/>
        <v/>
      </c>
      <c r="L45" s="233" t="str">
        <f t="shared" si="12"/>
        <v/>
      </c>
      <c r="M45" s="233" t="str">
        <f t="shared" si="13"/>
        <v/>
      </c>
      <c r="N45" s="116"/>
      <c r="O45" s="116"/>
      <c r="P45" s="116"/>
      <c r="Q45" s="116"/>
    </row>
    <row r="46" spans="1:17" ht="17" x14ac:dyDescent="0.2">
      <c r="A46" s="144" t="s">
        <v>334</v>
      </c>
      <c r="B46" s="116"/>
      <c r="C46" s="147"/>
      <c r="D46" s="208"/>
      <c r="E46" s="145" t="str">
        <f t="shared" si="8"/>
        <v/>
      </c>
      <c r="F46" s="140" t="str">
        <f t="shared" si="9"/>
        <v/>
      </c>
      <c r="G46" s="201" t="str">
        <f t="shared" si="10"/>
        <v/>
      </c>
      <c r="H46" s="146" t="str">
        <f>IF($G46=$C$16,0,IF(C46=0,"",VLOOKUP(C46&amp;G46,Podmioty!$A$38:$D$127,4,0)))</f>
        <v/>
      </c>
      <c r="I46" s="209"/>
      <c r="J46" s="209"/>
      <c r="K46" s="233" t="str">
        <f t="shared" si="11"/>
        <v/>
      </c>
      <c r="L46" s="233" t="str">
        <f t="shared" si="12"/>
        <v/>
      </c>
      <c r="M46" s="233" t="str">
        <f t="shared" si="13"/>
        <v/>
      </c>
      <c r="N46" s="116"/>
      <c r="O46" s="116"/>
      <c r="P46" s="116"/>
      <c r="Q46" s="116"/>
    </row>
    <row r="47" spans="1:17" ht="17" x14ac:dyDescent="0.2">
      <c r="A47" s="144" t="s">
        <v>335</v>
      </c>
      <c r="B47" s="116"/>
      <c r="C47" s="147"/>
      <c r="D47" s="208"/>
      <c r="E47" s="145" t="str">
        <f t="shared" si="8"/>
        <v/>
      </c>
      <c r="F47" s="140" t="str">
        <f t="shared" si="9"/>
        <v/>
      </c>
      <c r="G47" s="201" t="str">
        <f t="shared" si="10"/>
        <v/>
      </c>
      <c r="H47" s="146" t="str">
        <f>IF($G47=$C$16,0,IF(C47=0,"",VLOOKUP(C47&amp;G47,Podmioty!$A$38:$D$127,4,0)))</f>
        <v/>
      </c>
      <c r="I47" s="209"/>
      <c r="J47" s="209"/>
      <c r="K47" s="233" t="str">
        <f t="shared" si="11"/>
        <v/>
      </c>
      <c r="L47" s="233" t="str">
        <f t="shared" si="12"/>
        <v/>
      </c>
      <c r="M47" s="233" t="str">
        <f t="shared" si="13"/>
        <v/>
      </c>
      <c r="N47" s="116"/>
      <c r="O47" s="116"/>
      <c r="P47" s="116"/>
      <c r="Q47" s="116"/>
    </row>
    <row r="48" spans="1:17" ht="17" x14ac:dyDescent="0.2">
      <c r="A48" s="144" t="s">
        <v>336</v>
      </c>
      <c r="B48" s="116"/>
      <c r="C48" s="147"/>
      <c r="D48" s="208"/>
      <c r="E48" s="145" t="str">
        <f t="shared" si="8"/>
        <v/>
      </c>
      <c r="F48" s="140" t="str">
        <f t="shared" si="9"/>
        <v/>
      </c>
      <c r="G48" s="201" t="str">
        <f t="shared" si="10"/>
        <v/>
      </c>
      <c r="H48" s="146" t="str">
        <f>IF($G48=$C$16,0,IF(C48=0,"",VLOOKUP(C48&amp;G48,Podmioty!$A$38:$D$127,4,0)))</f>
        <v/>
      </c>
      <c r="I48" s="209"/>
      <c r="J48" s="209"/>
      <c r="K48" s="233" t="str">
        <f t="shared" si="11"/>
        <v/>
      </c>
      <c r="L48" s="233" t="str">
        <f t="shared" si="12"/>
        <v/>
      </c>
      <c r="M48" s="233" t="str">
        <f t="shared" si="13"/>
        <v/>
      </c>
      <c r="N48" s="116"/>
      <c r="O48" s="116"/>
      <c r="P48" s="116"/>
      <c r="Q48" s="116"/>
    </row>
    <row r="49" spans="1:17" ht="17" x14ac:dyDescent="0.2">
      <c r="A49" s="144" t="s">
        <v>337</v>
      </c>
      <c r="B49" s="116"/>
      <c r="C49" s="147"/>
      <c r="D49" s="208"/>
      <c r="E49" s="145" t="str">
        <f t="shared" si="8"/>
        <v/>
      </c>
      <c r="F49" s="140" t="str">
        <f t="shared" si="9"/>
        <v/>
      </c>
      <c r="G49" s="201" t="str">
        <f t="shared" si="10"/>
        <v/>
      </c>
      <c r="H49" s="146" t="str">
        <f>IF($G49=$C$16,0,IF(C49=0,"",VLOOKUP(C49&amp;G49,Podmioty!$A$38:$D$127,4,0)))</f>
        <v/>
      </c>
      <c r="I49" s="209"/>
      <c r="J49" s="209"/>
      <c r="K49" s="233" t="str">
        <f t="shared" si="11"/>
        <v/>
      </c>
      <c r="L49" s="233" t="str">
        <f t="shared" si="12"/>
        <v/>
      </c>
      <c r="M49" s="233" t="str">
        <f t="shared" si="13"/>
        <v/>
      </c>
      <c r="N49" s="116"/>
      <c r="O49" s="116"/>
      <c r="P49" s="116"/>
      <c r="Q49" s="116"/>
    </row>
    <row r="50" spans="1:17" ht="17" x14ac:dyDescent="0.2">
      <c r="A50" s="144" t="s">
        <v>338</v>
      </c>
      <c r="B50" s="116"/>
      <c r="C50" s="147"/>
      <c r="D50" s="208"/>
      <c r="E50" s="145" t="str">
        <f t="shared" si="8"/>
        <v/>
      </c>
      <c r="F50" s="140" t="str">
        <f t="shared" si="9"/>
        <v/>
      </c>
      <c r="G50" s="201" t="str">
        <f t="shared" si="10"/>
        <v/>
      </c>
      <c r="H50" s="146" t="str">
        <f>IF($G50=$C$16,0,IF(C50=0,"",VLOOKUP(C50&amp;G50,Podmioty!$A$38:$D$127,4,0)))</f>
        <v/>
      </c>
      <c r="I50" s="209"/>
      <c r="J50" s="209"/>
      <c r="K50" s="233" t="str">
        <f t="shared" si="11"/>
        <v/>
      </c>
      <c r="L50" s="233" t="str">
        <f t="shared" si="12"/>
        <v/>
      </c>
      <c r="M50" s="233" t="str">
        <f t="shared" si="13"/>
        <v/>
      </c>
      <c r="N50" s="116"/>
      <c r="O50" s="116"/>
      <c r="P50" s="116"/>
      <c r="Q50" s="116"/>
    </row>
    <row r="51" spans="1:17" ht="17" x14ac:dyDescent="0.2">
      <c r="A51" s="144" t="s">
        <v>339</v>
      </c>
      <c r="B51" s="116"/>
      <c r="C51" s="147"/>
      <c r="D51" s="208"/>
      <c r="E51" s="145" t="str">
        <f t="shared" si="8"/>
        <v/>
      </c>
      <c r="F51" s="140" t="str">
        <f t="shared" si="9"/>
        <v/>
      </c>
      <c r="G51" s="201" t="str">
        <f t="shared" si="10"/>
        <v/>
      </c>
      <c r="H51" s="146" t="str">
        <f>IF($G51=$C$16,0,IF(C51=0,"",VLOOKUP(C51&amp;G51,Podmioty!$A$38:$D$127,4,0)))</f>
        <v/>
      </c>
      <c r="I51" s="209"/>
      <c r="J51" s="209"/>
      <c r="K51" s="233" t="str">
        <f t="shared" si="11"/>
        <v/>
      </c>
      <c r="L51" s="233" t="str">
        <f t="shared" si="12"/>
        <v/>
      </c>
      <c r="M51" s="233" t="str">
        <f t="shared" si="13"/>
        <v/>
      </c>
      <c r="N51" s="116"/>
      <c r="O51" s="116"/>
      <c r="P51" s="116"/>
      <c r="Q51" s="116"/>
    </row>
    <row r="52" spans="1:17" ht="17" x14ac:dyDescent="0.2">
      <c r="A52" s="144" t="s">
        <v>340</v>
      </c>
      <c r="B52" s="116"/>
      <c r="C52" s="147"/>
      <c r="D52" s="208"/>
      <c r="E52" s="145" t="str">
        <f t="shared" si="8"/>
        <v/>
      </c>
      <c r="F52" s="140" t="str">
        <f t="shared" si="9"/>
        <v/>
      </c>
      <c r="G52" s="201" t="str">
        <f t="shared" si="10"/>
        <v/>
      </c>
      <c r="H52" s="146" t="str">
        <f>IF($G52=$C$16,0,IF(C52=0,"",VLOOKUP(C52&amp;G52,Podmioty!$A$38:$D$127,4,0)))</f>
        <v/>
      </c>
      <c r="I52" s="209"/>
      <c r="J52" s="209"/>
      <c r="K52" s="233" t="str">
        <f t="shared" si="11"/>
        <v/>
      </c>
      <c r="L52" s="233" t="str">
        <f t="shared" si="12"/>
        <v/>
      </c>
      <c r="M52" s="233" t="str">
        <f t="shared" si="13"/>
        <v/>
      </c>
      <c r="N52" s="116"/>
      <c r="O52" s="116"/>
      <c r="P52" s="116"/>
      <c r="Q52" s="116"/>
    </row>
    <row r="53" spans="1:17" ht="17" x14ac:dyDescent="0.2">
      <c r="A53" s="144" t="s">
        <v>341</v>
      </c>
      <c r="B53" s="116"/>
      <c r="C53" s="147"/>
      <c r="D53" s="208"/>
      <c r="E53" s="145" t="str">
        <f t="shared" si="8"/>
        <v/>
      </c>
      <c r="F53" s="140" t="str">
        <f t="shared" si="9"/>
        <v/>
      </c>
      <c r="G53" s="201" t="str">
        <f t="shared" si="10"/>
        <v/>
      </c>
      <c r="H53" s="146" t="str">
        <f>IF($G53=$C$16,0,IF(C53=0,"",VLOOKUP(C53&amp;G53,Podmioty!$A$38:$D$127,4,0)))</f>
        <v/>
      </c>
      <c r="I53" s="209"/>
      <c r="J53" s="209"/>
      <c r="K53" s="233" t="str">
        <f t="shared" si="11"/>
        <v/>
      </c>
      <c r="L53" s="233" t="str">
        <f t="shared" si="12"/>
        <v/>
      </c>
      <c r="M53" s="233" t="str">
        <f t="shared" si="13"/>
        <v/>
      </c>
      <c r="N53" s="116"/>
      <c r="O53" s="116"/>
      <c r="P53" s="116"/>
      <c r="Q53" s="116"/>
    </row>
    <row r="54" spans="1:17" ht="17" x14ac:dyDescent="0.2">
      <c r="A54" s="144" t="s">
        <v>342</v>
      </c>
      <c r="B54" s="116"/>
      <c r="C54" s="147"/>
      <c r="D54" s="208"/>
      <c r="E54" s="145" t="str">
        <f t="shared" si="8"/>
        <v/>
      </c>
      <c r="F54" s="140" t="str">
        <f t="shared" si="9"/>
        <v/>
      </c>
      <c r="G54" s="201" t="str">
        <f t="shared" si="10"/>
        <v/>
      </c>
      <c r="H54" s="146" t="str">
        <f>IF($G54=$C$16,0,IF(C54=0,"",VLOOKUP(C54&amp;G54,Podmioty!$A$38:$D$127,4,0)))</f>
        <v/>
      </c>
      <c r="I54" s="209"/>
      <c r="J54" s="209"/>
      <c r="K54" s="233" t="str">
        <f t="shared" si="11"/>
        <v/>
      </c>
      <c r="L54" s="233" t="str">
        <f t="shared" si="12"/>
        <v/>
      </c>
      <c r="M54" s="233" t="str">
        <f t="shared" si="13"/>
        <v/>
      </c>
      <c r="N54" s="116"/>
      <c r="O54" s="116"/>
      <c r="P54" s="116"/>
      <c r="Q54" s="116"/>
    </row>
    <row r="55" spans="1:17" ht="17" x14ac:dyDescent="0.2">
      <c r="A55" s="144" t="s">
        <v>343</v>
      </c>
      <c r="B55" s="116"/>
      <c r="C55" s="147"/>
      <c r="D55" s="208"/>
      <c r="E55" s="145" t="str">
        <f t="shared" si="8"/>
        <v/>
      </c>
      <c r="F55" s="140" t="str">
        <f t="shared" si="9"/>
        <v/>
      </c>
      <c r="G55" s="201" t="str">
        <f t="shared" si="10"/>
        <v/>
      </c>
      <c r="H55" s="146" t="str">
        <f>IF($G55=$C$16,0,IF(C55=0,"",VLOOKUP(C55&amp;G55,Podmioty!$A$38:$D$127,4,0)))</f>
        <v/>
      </c>
      <c r="I55" s="209"/>
      <c r="J55" s="209"/>
      <c r="K55" s="233" t="str">
        <f t="shared" si="11"/>
        <v/>
      </c>
      <c r="L55" s="233" t="str">
        <f t="shared" si="12"/>
        <v/>
      </c>
      <c r="M55" s="233" t="str">
        <f t="shared" si="13"/>
        <v/>
      </c>
      <c r="N55" s="116"/>
      <c r="O55" s="116"/>
      <c r="P55" s="116"/>
      <c r="Q55" s="116"/>
    </row>
    <row r="56" spans="1:17" ht="17" x14ac:dyDescent="0.2">
      <c r="A56" s="144" t="s">
        <v>344</v>
      </c>
      <c r="B56" s="116"/>
      <c r="C56" s="147"/>
      <c r="D56" s="208"/>
      <c r="E56" s="145" t="str">
        <f t="shared" si="8"/>
        <v/>
      </c>
      <c r="F56" s="140" t="str">
        <f t="shared" si="9"/>
        <v/>
      </c>
      <c r="G56" s="201" t="str">
        <f t="shared" si="10"/>
        <v/>
      </c>
      <c r="H56" s="146" t="str">
        <f>IF($G56=$C$16,0,IF(C56=0,"",VLOOKUP(C56&amp;G56,Podmioty!$A$38:$D$127,4,0)))</f>
        <v/>
      </c>
      <c r="I56" s="209"/>
      <c r="J56" s="209"/>
      <c r="K56" s="233" t="str">
        <f t="shared" si="11"/>
        <v/>
      </c>
      <c r="L56" s="233" t="str">
        <f t="shared" si="12"/>
        <v/>
      </c>
      <c r="M56" s="233" t="str">
        <f t="shared" si="13"/>
        <v/>
      </c>
      <c r="N56" s="116"/>
      <c r="O56" s="116"/>
      <c r="P56" s="116"/>
      <c r="Q56" s="116"/>
    </row>
    <row r="57" spans="1:17" ht="17" x14ac:dyDescent="0.2">
      <c r="A57" s="144" t="s">
        <v>345</v>
      </c>
      <c r="B57" s="116"/>
      <c r="C57" s="147"/>
      <c r="D57" s="208"/>
      <c r="E57" s="145" t="str">
        <f t="shared" si="8"/>
        <v/>
      </c>
      <c r="F57" s="140" t="str">
        <f t="shared" si="9"/>
        <v/>
      </c>
      <c r="G57" s="201" t="str">
        <f t="shared" si="10"/>
        <v/>
      </c>
      <c r="H57" s="146" t="str">
        <f>IF($G57=$C$16,0,IF(C57=0,"",VLOOKUP(C57&amp;G57,Podmioty!$A$38:$D$127,4,0)))</f>
        <v/>
      </c>
      <c r="I57" s="209"/>
      <c r="J57" s="209"/>
      <c r="K57" s="233" t="str">
        <f t="shared" si="11"/>
        <v/>
      </c>
      <c r="L57" s="233" t="str">
        <f t="shared" si="12"/>
        <v/>
      </c>
      <c r="M57" s="233" t="str">
        <f t="shared" si="13"/>
        <v/>
      </c>
      <c r="N57" s="116"/>
      <c r="O57" s="116"/>
      <c r="P57" s="116"/>
      <c r="Q57" s="116"/>
    </row>
    <row r="58" spans="1:17" ht="17" x14ac:dyDescent="0.2">
      <c r="A58" s="144" t="s">
        <v>346</v>
      </c>
      <c r="B58" s="116"/>
      <c r="C58" s="147"/>
      <c r="D58" s="208"/>
      <c r="E58" s="145" t="str">
        <f t="shared" si="8"/>
        <v/>
      </c>
      <c r="F58" s="140" t="str">
        <f t="shared" si="9"/>
        <v/>
      </c>
      <c r="G58" s="201" t="str">
        <f t="shared" si="10"/>
        <v/>
      </c>
      <c r="H58" s="146" t="str">
        <f>IF($G58=$C$16,0,IF(C58=0,"",VLOOKUP(C58&amp;G58,Podmioty!$A$38:$D$127,4,0)))</f>
        <v/>
      </c>
      <c r="I58" s="209"/>
      <c r="J58" s="209"/>
      <c r="K58" s="233" t="str">
        <f t="shared" si="11"/>
        <v/>
      </c>
      <c r="L58" s="233" t="str">
        <f t="shared" si="12"/>
        <v/>
      </c>
      <c r="M58" s="233" t="str">
        <f t="shared" si="13"/>
        <v/>
      </c>
      <c r="N58" s="116"/>
      <c r="O58" s="116"/>
      <c r="P58" s="116"/>
      <c r="Q58" s="116"/>
    </row>
    <row r="59" spans="1:17" ht="17" x14ac:dyDescent="0.2">
      <c r="A59" s="144" t="s">
        <v>347</v>
      </c>
      <c r="B59" s="116"/>
      <c r="C59" s="147"/>
      <c r="D59" s="208"/>
      <c r="E59" s="145" t="str">
        <f t="shared" si="8"/>
        <v/>
      </c>
      <c r="F59" s="140" t="str">
        <f t="shared" si="9"/>
        <v/>
      </c>
      <c r="G59" s="201" t="str">
        <f t="shared" si="10"/>
        <v/>
      </c>
      <c r="H59" s="146" t="str">
        <f>IF($G59=$C$16,0,IF(C59=0,"",VLOOKUP(C59&amp;G59,Podmioty!$A$38:$D$127,4,0)))</f>
        <v/>
      </c>
      <c r="I59" s="209"/>
      <c r="J59" s="209"/>
      <c r="K59" s="233" t="str">
        <f t="shared" si="11"/>
        <v/>
      </c>
      <c r="L59" s="233" t="str">
        <f t="shared" si="12"/>
        <v/>
      </c>
      <c r="M59" s="233" t="str">
        <f t="shared" si="13"/>
        <v/>
      </c>
      <c r="N59" s="116"/>
      <c r="O59" s="116"/>
      <c r="P59" s="116"/>
      <c r="Q59" s="116"/>
    </row>
    <row r="60" spans="1:17" ht="17" x14ac:dyDescent="0.2">
      <c r="A60" s="144" t="s">
        <v>348</v>
      </c>
      <c r="B60" s="116"/>
      <c r="C60" s="147"/>
      <c r="D60" s="208"/>
      <c r="E60" s="145" t="str">
        <f t="shared" si="8"/>
        <v/>
      </c>
      <c r="F60" s="140" t="str">
        <f t="shared" si="9"/>
        <v/>
      </c>
      <c r="G60" s="201" t="str">
        <f t="shared" si="10"/>
        <v/>
      </c>
      <c r="H60" s="146" t="str">
        <f>IF($G60=$C$16,0,IF(C60=0,"",VLOOKUP(C60&amp;G60,Podmioty!$A$38:$D$127,4,0)))</f>
        <v/>
      </c>
      <c r="I60" s="209"/>
      <c r="J60" s="209"/>
      <c r="K60" s="233" t="str">
        <f t="shared" si="11"/>
        <v/>
      </c>
      <c r="L60" s="233" t="str">
        <f t="shared" si="12"/>
        <v/>
      </c>
      <c r="M60" s="233" t="str">
        <f t="shared" si="13"/>
        <v/>
      </c>
      <c r="N60" s="116"/>
      <c r="O60" s="116"/>
      <c r="P60" s="116"/>
      <c r="Q60" s="116"/>
    </row>
    <row r="61" spans="1:17" ht="17" x14ac:dyDescent="0.2">
      <c r="A61" s="144" t="s">
        <v>349</v>
      </c>
      <c r="B61" s="116"/>
      <c r="C61" s="147"/>
      <c r="D61" s="208"/>
      <c r="E61" s="145" t="str">
        <f t="shared" si="8"/>
        <v/>
      </c>
      <c r="F61" s="140" t="str">
        <f t="shared" si="9"/>
        <v/>
      </c>
      <c r="G61" s="201" t="str">
        <f t="shared" si="10"/>
        <v/>
      </c>
      <c r="H61" s="146" t="str">
        <f>IF($G61=$C$16,0,IF(C61=0,"",VLOOKUP(C61&amp;G61,Podmioty!$A$38:$D$127,4,0)))</f>
        <v/>
      </c>
      <c r="I61" s="209"/>
      <c r="J61" s="209"/>
      <c r="K61" s="233" t="str">
        <f t="shared" si="11"/>
        <v/>
      </c>
      <c r="L61" s="233" t="str">
        <f t="shared" si="12"/>
        <v/>
      </c>
      <c r="M61" s="233" t="str">
        <f t="shared" si="13"/>
        <v/>
      </c>
      <c r="N61" s="116"/>
      <c r="O61" s="116"/>
      <c r="P61" s="116"/>
      <c r="Q61" s="116"/>
    </row>
    <row r="62" spans="1:17" ht="17" x14ac:dyDescent="0.2">
      <c r="A62" s="144" t="s">
        <v>350</v>
      </c>
      <c r="B62" s="116"/>
      <c r="C62" s="147"/>
      <c r="D62" s="208"/>
      <c r="E62" s="145" t="str">
        <f t="shared" si="8"/>
        <v/>
      </c>
      <c r="F62" s="140" t="str">
        <f t="shared" si="9"/>
        <v/>
      </c>
      <c r="G62" s="201" t="str">
        <f t="shared" si="10"/>
        <v/>
      </c>
      <c r="H62" s="146" t="str">
        <f>IF($G62=$C$16,0,IF(C62=0,"",VLOOKUP(C62&amp;G62,Podmioty!$A$38:$D$127,4,0)))</f>
        <v/>
      </c>
      <c r="I62" s="209"/>
      <c r="J62" s="209"/>
      <c r="K62" s="233" t="str">
        <f t="shared" si="11"/>
        <v/>
      </c>
      <c r="L62" s="233" t="str">
        <f t="shared" si="12"/>
        <v/>
      </c>
      <c r="M62" s="233" t="str">
        <f t="shared" si="13"/>
        <v/>
      </c>
      <c r="N62" s="116"/>
      <c r="O62" s="116"/>
      <c r="P62" s="116"/>
      <c r="Q62" s="116"/>
    </row>
    <row r="63" spans="1:17" ht="17" x14ac:dyDescent="0.2">
      <c r="A63" s="144" t="s">
        <v>351</v>
      </c>
      <c r="B63" s="116"/>
      <c r="C63" s="147"/>
      <c r="D63" s="208"/>
      <c r="E63" s="145" t="str">
        <f t="shared" si="8"/>
        <v/>
      </c>
      <c r="F63" s="140" t="str">
        <f t="shared" si="9"/>
        <v/>
      </c>
      <c r="G63" s="201" t="str">
        <f t="shared" si="10"/>
        <v/>
      </c>
      <c r="H63" s="146" t="str">
        <f>IF($G63=$C$16,0,IF(C63=0,"",VLOOKUP(C63&amp;G63,Podmioty!$A$38:$D$127,4,0)))</f>
        <v/>
      </c>
      <c r="I63" s="209"/>
      <c r="J63" s="209"/>
      <c r="K63" s="233" t="str">
        <f t="shared" si="11"/>
        <v/>
      </c>
      <c r="L63" s="233" t="str">
        <f t="shared" si="12"/>
        <v/>
      </c>
      <c r="M63" s="233" t="str">
        <f t="shared" si="13"/>
        <v/>
      </c>
      <c r="N63" s="116"/>
      <c r="O63" s="116"/>
      <c r="P63" s="116"/>
      <c r="Q63" s="116"/>
    </row>
    <row r="64" spans="1:17" ht="17" x14ac:dyDescent="0.2">
      <c r="A64" s="144" t="s">
        <v>352</v>
      </c>
      <c r="B64" s="116"/>
      <c r="C64" s="147"/>
      <c r="D64" s="208"/>
      <c r="E64" s="145" t="str">
        <f t="shared" si="8"/>
        <v/>
      </c>
      <c r="F64" s="140" t="str">
        <f t="shared" si="9"/>
        <v/>
      </c>
      <c r="G64" s="201" t="str">
        <f t="shared" si="10"/>
        <v/>
      </c>
      <c r="H64" s="146" t="str">
        <f>IF($G64=$C$16,0,IF(C64=0,"",VLOOKUP(C64&amp;G64,Podmioty!$A$38:$D$127,4,0)))</f>
        <v/>
      </c>
      <c r="I64" s="209"/>
      <c r="J64" s="209"/>
      <c r="K64" s="233" t="str">
        <f t="shared" si="11"/>
        <v/>
      </c>
      <c r="L64" s="233" t="str">
        <f t="shared" si="12"/>
        <v/>
      </c>
      <c r="M64" s="233" t="str">
        <f t="shared" si="13"/>
        <v/>
      </c>
      <c r="N64" s="116"/>
      <c r="O64" s="116"/>
      <c r="P64" s="116"/>
      <c r="Q64" s="116"/>
    </row>
    <row r="65" spans="1:17" ht="17" x14ac:dyDescent="0.2">
      <c r="A65" s="144" t="s">
        <v>353</v>
      </c>
      <c r="B65" s="116"/>
      <c r="C65" s="147"/>
      <c r="D65" s="208"/>
      <c r="E65" s="145" t="str">
        <f t="shared" si="8"/>
        <v/>
      </c>
      <c r="F65" s="140" t="str">
        <f t="shared" si="9"/>
        <v/>
      </c>
      <c r="G65" s="201" t="str">
        <f t="shared" si="10"/>
        <v/>
      </c>
      <c r="H65" s="146" t="str">
        <f>IF($G65=$C$16,0,IF(C65=0,"",VLOOKUP(C65&amp;G65,Podmioty!$A$38:$D$127,4,0)))</f>
        <v/>
      </c>
      <c r="I65" s="209"/>
      <c r="J65" s="209"/>
      <c r="K65" s="233" t="str">
        <f t="shared" si="11"/>
        <v/>
      </c>
      <c r="L65" s="233" t="str">
        <f t="shared" si="12"/>
        <v/>
      </c>
      <c r="M65" s="233" t="str">
        <f t="shared" si="13"/>
        <v/>
      </c>
      <c r="N65" s="116"/>
      <c r="O65" s="116"/>
      <c r="P65" s="116"/>
      <c r="Q65" s="116"/>
    </row>
    <row r="66" spans="1:17" ht="17" x14ac:dyDescent="0.2">
      <c r="A66" s="144" t="s">
        <v>354</v>
      </c>
      <c r="B66" s="116"/>
      <c r="C66" s="147"/>
      <c r="D66" s="208"/>
      <c r="E66" s="145" t="str">
        <f t="shared" si="8"/>
        <v/>
      </c>
      <c r="F66" s="140" t="str">
        <f t="shared" si="9"/>
        <v/>
      </c>
      <c r="G66" s="201" t="str">
        <f t="shared" si="10"/>
        <v/>
      </c>
      <c r="H66" s="146" t="str">
        <f>IF($G66=$C$16,0,IF(C66=0,"",VLOOKUP(C66&amp;G66,Podmioty!$A$38:$D$127,4,0)))</f>
        <v/>
      </c>
      <c r="I66" s="209"/>
      <c r="J66" s="209"/>
      <c r="K66" s="233" t="str">
        <f t="shared" si="11"/>
        <v/>
      </c>
      <c r="L66" s="233" t="str">
        <f t="shared" si="12"/>
        <v/>
      </c>
      <c r="M66" s="233" t="str">
        <f t="shared" si="13"/>
        <v/>
      </c>
      <c r="N66" s="116"/>
      <c r="O66" s="116"/>
      <c r="P66" s="116"/>
      <c r="Q66" s="116"/>
    </row>
    <row r="67" spans="1:17" ht="17" x14ac:dyDescent="0.2">
      <c r="A67" s="144" t="s">
        <v>355</v>
      </c>
      <c r="B67" s="116"/>
      <c r="C67" s="147"/>
      <c r="D67" s="208"/>
      <c r="E67" s="145" t="str">
        <f t="shared" si="8"/>
        <v/>
      </c>
      <c r="F67" s="140" t="str">
        <f t="shared" si="9"/>
        <v/>
      </c>
      <c r="G67" s="201" t="str">
        <f t="shared" si="10"/>
        <v/>
      </c>
      <c r="H67" s="146" t="str">
        <f>IF($G67=$C$16,0,IF(C67=0,"",VLOOKUP(C67&amp;G67,Podmioty!$A$38:$D$127,4,0)))</f>
        <v/>
      </c>
      <c r="I67" s="209"/>
      <c r="J67" s="209"/>
      <c r="K67" s="233" t="str">
        <f t="shared" si="11"/>
        <v/>
      </c>
      <c r="L67" s="233" t="str">
        <f t="shared" si="12"/>
        <v/>
      </c>
      <c r="M67" s="233" t="str">
        <f t="shared" si="13"/>
        <v/>
      </c>
      <c r="N67" s="116"/>
      <c r="O67" s="116"/>
      <c r="P67" s="116"/>
      <c r="Q67" s="116"/>
    </row>
    <row r="68" spans="1:17" ht="17" x14ac:dyDescent="0.2">
      <c r="A68" s="144" t="s">
        <v>356</v>
      </c>
      <c r="B68" s="116"/>
      <c r="C68" s="147"/>
      <c r="D68" s="208"/>
      <c r="E68" s="145" t="str">
        <f t="shared" si="8"/>
        <v/>
      </c>
      <c r="F68" s="140" t="str">
        <f t="shared" si="9"/>
        <v/>
      </c>
      <c r="G68" s="201" t="str">
        <f t="shared" si="10"/>
        <v/>
      </c>
      <c r="H68" s="146" t="str">
        <f>IF($G68=$C$16,0,IF(C68=0,"",VLOOKUP(C68&amp;G68,Podmioty!$A$38:$D$127,4,0)))</f>
        <v/>
      </c>
      <c r="I68" s="209"/>
      <c r="J68" s="209"/>
      <c r="K68" s="233" t="str">
        <f t="shared" si="11"/>
        <v/>
      </c>
      <c r="L68" s="233" t="str">
        <f t="shared" si="12"/>
        <v/>
      </c>
      <c r="M68" s="233" t="str">
        <f t="shared" si="13"/>
        <v/>
      </c>
      <c r="N68" s="116"/>
      <c r="O68" s="116"/>
      <c r="P68" s="116"/>
      <c r="Q68" s="116"/>
    </row>
    <row r="69" spans="1:17" ht="17" x14ac:dyDescent="0.2">
      <c r="A69" s="144" t="s">
        <v>357</v>
      </c>
      <c r="B69" s="116"/>
      <c r="C69" s="147"/>
      <c r="D69" s="208"/>
      <c r="E69" s="145" t="str">
        <f t="shared" si="8"/>
        <v/>
      </c>
      <c r="F69" s="140" t="str">
        <f t="shared" si="9"/>
        <v/>
      </c>
      <c r="G69" s="201" t="str">
        <f t="shared" si="10"/>
        <v/>
      </c>
      <c r="H69" s="146" t="str">
        <f>IF($G69=$C$16,0,IF(C69=0,"",VLOOKUP(C69&amp;G69,Podmioty!$A$38:$D$127,4,0)))</f>
        <v/>
      </c>
      <c r="I69" s="209"/>
      <c r="J69" s="209"/>
      <c r="K69" s="233" t="str">
        <f t="shared" si="11"/>
        <v/>
      </c>
      <c r="L69" s="233" t="str">
        <f t="shared" si="12"/>
        <v/>
      </c>
      <c r="M69" s="233" t="str">
        <f t="shared" si="13"/>
        <v/>
      </c>
      <c r="N69" s="116"/>
      <c r="O69" s="116"/>
      <c r="P69" s="116"/>
      <c r="Q69" s="116"/>
    </row>
    <row r="70" spans="1:17" ht="17" x14ac:dyDescent="0.2">
      <c r="A70" s="144" t="s">
        <v>358</v>
      </c>
      <c r="B70" s="116"/>
      <c r="C70" s="147"/>
      <c r="D70" s="208"/>
      <c r="E70" s="145" t="str">
        <f t="shared" si="8"/>
        <v/>
      </c>
      <c r="F70" s="140" t="str">
        <f t="shared" si="9"/>
        <v/>
      </c>
      <c r="G70" s="201" t="str">
        <f t="shared" si="10"/>
        <v/>
      </c>
      <c r="H70" s="146" t="str">
        <f>IF($G70=$C$16,0,IF(C70=0,"",VLOOKUP(C70&amp;G70,Podmioty!$A$38:$D$127,4,0)))</f>
        <v/>
      </c>
      <c r="I70" s="209"/>
      <c r="J70" s="209"/>
      <c r="K70" s="233" t="str">
        <f t="shared" si="11"/>
        <v/>
      </c>
      <c r="L70" s="233" t="str">
        <f t="shared" si="12"/>
        <v/>
      </c>
      <c r="M70" s="233" t="str">
        <f t="shared" si="13"/>
        <v/>
      </c>
      <c r="N70" s="116"/>
      <c r="O70" s="116"/>
      <c r="P70" s="116"/>
      <c r="Q70" s="116"/>
    </row>
    <row r="71" spans="1:17" ht="17" x14ac:dyDescent="0.2">
      <c r="A71" s="144" t="s">
        <v>359</v>
      </c>
      <c r="B71" s="116"/>
      <c r="C71" s="147"/>
      <c r="D71" s="208"/>
      <c r="E71" s="145" t="str">
        <f t="shared" si="8"/>
        <v/>
      </c>
      <c r="F71" s="140" t="str">
        <f t="shared" si="9"/>
        <v/>
      </c>
      <c r="G71" s="201" t="str">
        <f t="shared" si="10"/>
        <v/>
      </c>
      <c r="H71" s="146" t="str">
        <f>IF($G71=$C$16,0,IF(C71=0,"",VLOOKUP(C71&amp;G71,Podmioty!$A$38:$D$127,4,0)))</f>
        <v/>
      </c>
      <c r="I71" s="209"/>
      <c r="J71" s="209"/>
      <c r="K71" s="233" t="str">
        <f t="shared" si="11"/>
        <v/>
      </c>
      <c r="L71" s="233" t="str">
        <f t="shared" si="12"/>
        <v/>
      </c>
      <c r="M71" s="233" t="str">
        <f t="shared" si="13"/>
        <v/>
      </c>
      <c r="N71" s="116"/>
      <c r="O71" s="116"/>
      <c r="P71" s="116"/>
      <c r="Q71" s="116"/>
    </row>
    <row r="72" spans="1:17" ht="17" x14ac:dyDescent="0.2">
      <c r="A72" s="144" t="s">
        <v>360</v>
      </c>
      <c r="B72" s="116"/>
      <c r="C72" s="147"/>
      <c r="D72" s="208"/>
      <c r="E72" s="145" t="str">
        <f t="shared" si="8"/>
        <v/>
      </c>
      <c r="F72" s="140" t="str">
        <f t="shared" si="9"/>
        <v/>
      </c>
      <c r="G72" s="201" t="str">
        <f t="shared" si="10"/>
        <v/>
      </c>
      <c r="H72" s="146" t="str">
        <f>IF($G72=$C$16,0,IF(C72=0,"",VLOOKUP(C72&amp;G72,Podmioty!$A$38:$D$127,4,0)))</f>
        <v/>
      </c>
      <c r="I72" s="209"/>
      <c r="J72" s="209"/>
      <c r="K72" s="233" t="str">
        <f t="shared" si="11"/>
        <v/>
      </c>
      <c r="L72" s="233" t="str">
        <f t="shared" si="12"/>
        <v/>
      </c>
      <c r="M72" s="233" t="str">
        <f t="shared" si="13"/>
        <v/>
      </c>
      <c r="N72" s="116"/>
      <c r="O72" s="116"/>
      <c r="P72" s="116"/>
      <c r="Q72" s="116"/>
    </row>
    <row r="73" spans="1:17" ht="17" x14ac:dyDescent="0.2">
      <c r="A73" s="144" t="s">
        <v>361</v>
      </c>
      <c r="B73" s="116"/>
      <c r="C73" s="147"/>
      <c r="D73" s="208"/>
      <c r="E73" s="145" t="str">
        <f t="shared" si="8"/>
        <v/>
      </c>
      <c r="F73" s="140" t="str">
        <f t="shared" si="9"/>
        <v/>
      </c>
      <c r="G73" s="201" t="str">
        <f t="shared" si="10"/>
        <v/>
      </c>
      <c r="H73" s="146" t="str">
        <f>IF($G73=$C$16,0,IF(C73=0,"",VLOOKUP(C73&amp;G73,Podmioty!$A$38:$D$127,4,0)))</f>
        <v/>
      </c>
      <c r="I73" s="209"/>
      <c r="J73" s="209"/>
      <c r="K73" s="233" t="str">
        <f t="shared" si="11"/>
        <v/>
      </c>
      <c r="L73" s="233" t="str">
        <f t="shared" si="12"/>
        <v/>
      </c>
      <c r="M73" s="233" t="str">
        <f t="shared" si="13"/>
        <v/>
      </c>
      <c r="N73" s="116"/>
      <c r="O73" s="116"/>
      <c r="P73" s="116"/>
      <c r="Q73" s="116"/>
    </row>
    <row r="74" spans="1:17" ht="17" x14ac:dyDescent="0.2">
      <c r="A74" s="144" t="s">
        <v>362</v>
      </c>
      <c r="B74" s="116"/>
      <c r="C74" s="147"/>
      <c r="D74" s="208"/>
      <c r="E74" s="145" t="str">
        <f t="shared" si="8"/>
        <v/>
      </c>
      <c r="F74" s="140" t="str">
        <f t="shared" si="9"/>
        <v/>
      </c>
      <c r="G74" s="201" t="str">
        <f t="shared" si="10"/>
        <v/>
      </c>
      <c r="H74" s="146" t="str">
        <f>IF($G74=$C$16,0,IF(C74=0,"",VLOOKUP(C74&amp;G74,Podmioty!$A$38:$D$127,4,0)))</f>
        <v/>
      </c>
      <c r="I74" s="209"/>
      <c r="J74" s="209"/>
      <c r="K74" s="233" t="str">
        <f t="shared" si="11"/>
        <v/>
      </c>
      <c r="L74" s="233" t="str">
        <f t="shared" si="12"/>
        <v/>
      </c>
      <c r="M74" s="233" t="str">
        <f t="shared" si="13"/>
        <v/>
      </c>
      <c r="N74" s="116"/>
      <c r="O74" s="116"/>
      <c r="P74" s="116"/>
      <c r="Q74" s="116"/>
    </row>
    <row r="75" spans="1:17" ht="17" x14ac:dyDescent="0.2">
      <c r="A75" s="144" t="s">
        <v>363</v>
      </c>
      <c r="B75" s="116"/>
      <c r="C75" s="147"/>
      <c r="D75" s="208"/>
      <c r="E75" s="145" t="str">
        <f t="shared" si="8"/>
        <v/>
      </c>
      <c r="F75" s="140" t="str">
        <f t="shared" si="9"/>
        <v/>
      </c>
      <c r="G75" s="201" t="str">
        <f t="shared" si="10"/>
        <v/>
      </c>
      <c r="H75" s="146" t="str">
        <f>IF($G75=$C$16,0,IF(C75=0,"",VLOOKUP(C75&amp;G75,Podmioty!$A$38:$D$127,4,0)))</f>
        <v/>
      </c>
      <c r="I75" s="209"/>
      <c r="J75" s="209"/>
      <c r="K75" s="233" t="str">
        <f t="shared" si="11"/>
        <v/>
      </c>
      <c r="L75" s="233" t="str">
        <f t="shared" si="12"/>
        <v/>
      </c>
      <c r="M75" s="233" t="str">
        <f t="shared" si="13"/>
        <v/>
      </c>
      <c r="N75" s="116"/>
      <c r="O75" s="116"/>
      <c r="P75" s="116"/>
      <c r="Q75" s="116"/>
    </row>
  </sheetData>
  <sheetProtection algorithmName="SHA-512" hashValue="vnCiV1/3UD0mnZDaOkHEbfRKYgR2ogu+hbGrQp2lIrnYqQeO5bOf7O2Zmdl7K1P2XskJwMbrg6oCTxNXbx0qtQ==" saltValue="mq8qksn0qpER94AiXvpC4g==" spinCount="100000" sheet="1" formatCells="0" formatColumns="0" formatRows="0"/>
  <mergeCells count="2">
    <mergeCell ref="A29:A30"/>
    <mergeCell ref="K28:M28"/>
  </mergeCells>
  <phoneticPr fontId="3" type="noConversion"/>
  <conditionalFormatting sqref="G31:G75">
    <cfRule type="containsText" dxfId="3" priority="1" operator="containsText" text="wydatek">
      <formula>NOT(ISERROR(SEARCH("wydatek",G31)))</formula>
    </cfRule>
  </conditionalFormatting>
  <dataValidations count="2">
    <dataValidation type="list" allowBlank="1" showInputMessage="1" showErrorMessage="1" sqref="C31:C75" xr:uid="{00000000-0002-0000-0900-000000000000}">
      <formula1>$E$3:$E$17</formula1>
    </dataValidation>
    <dataValidation type="list" allowBlank="1" showInputMessage="1" showErrorMessage="1" sqref="D31:D75" xr:uid="{00000000-0002-0000-0900-000001000000}">
      <formula1>$B$18:$B$20</formula1>
    </dataValidation>
  </dataValidations>
  <pageMargins left="0.7" right="0.7" top="0.75" bottom="0.75" header="0.3" footer="0.3"/>
  <pageSetup paperSize="9" scale="39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45"/>
  <sheetViews>
    <sheetView showGridLines="0" topLeftCell="A23" zoomScaleNormal="100" workbookViewId="0">
      <selection activeCell="D43" sqref="D43"/>
    </sheetView>
  </sheetViews>
  <sheetFormatPr baseColWidth="10" defaultColWidth="10.83203125" defaultRowHeight="16" x14ac:dyDescent="0.2"/>
  <cols>
    <col min="1" max="1" width="5.33203125" style="87" customWidth="1"/>
    <col min="2" max="2" width="24.83203125" style="87" customWidth="1"/>
    <col min="3" max="3" width="11.6640625" style="87" customWidth="1"/>
    <col min="4" max="4" width="26.33203125" style="87" customWidth="1"/>
    <col min="5" max="5" width="15.5" style="87" customWidth="1"/>
    <col min="6" max="6" width="18.6640625" style="87" customWidth="1"/>
    <col min="7" max="7" width="18.33203125" style="87" customWidth="1"/>
    <col min="8" max="9" width="25.1640625" style="87" customWidth="1"/>
    <col min="10" max="10" width="22.33203125" style="87" customWidth="1"/>
    <col min="11" max="11" width="29" style="87" customWidth="1"/>
    <col min="12" max="13" width="26.1640625" style="87" customWidth="1"/>
    <col min="14" max="14" width="22.5" style="87" customWidth="1"/>
    <col min="15" max="15" width="27.6640625" style="87" customWidth="1"/>
    <col min="16" max="16" width="22.1640625" style="87" customWidth="1"/>
    <col min="17" max="16384" width="10.83203125" style="87"/>
  </cols>
  <sheetData>
    <row r="1" spans="2:21" ht="17" hidden="1" thickBot="1" x14ac:dyDescent="0.25">
      <c r="M1" s="87" t="s">
        <v>400</v>
      </c>
      <c r="N1" s="87" t="s">
        <v>400</v>
      </c>
      <c r="P1" s="87" t="s">
        <v>371</v>
      </c>
      <c r="Q1" s="87" t="s">
        <v>371</v>
      </c>
      <c r="T1" s="87" t="s">
        <v>372</v>
      </c>
      <c r="U1" s="87" t="s">
        <v>372</v>
      </c>
    </row>
    <row r="2" spans="2:21" hidden="1" x14ac:dyDescent="0.2">
      <c r="B2" s="117"/>
      <c r="C2" s="118" t="s">
        <v>180</v>
      </c>
      <c r="D2" s="78"/>
      <c r="E2" s="119" t="s">
        <v>176</v>
      </c>
      <c r="F2" s="120" t="s">
        <v>158</v>
      </c>
      <c r="G2" s="121" t="str">
        <f>'Dane wejściowe'!E27</f>
        <v>Rodzaj pomocy</v>
      </c>
      <c r="H2" s="121" t="str">
        <f>'Dane wejściowe'!F27</f>
        <v>Wielkość podmiotu</v>
      </c>
      <c r="I2" s="122" t="str">
        <f>'Dane wejściowe'!G27</f>
        <v>Bez pomocy</v>
      </c>
      <c r="J2" s="122" t="s">
        <v>420</v>
      </c>
      <c r="K2" s="154" t="s">
        <v>196</v>
      </c>
      <c r="M2" s="122" t="str">
        <f>I2</f>
        <v>Bez pomocy</v>
      </c>
      <c r="N2" s="122" t="str">
        <f>J2</f>
        <v>Pomoc na koszty pośrednie</v>
      </c>
      <c r="P2" s="122" t="str">
        <f>I2</f>
        <v>Bez pomocy</v>
      </c>
      <c r="Q2" s="122" t="str">
        <f t="shared" ref="Q2" si="0">J2</f>
        <v>Pomoc na koszty pośrednie</v>
      </c>
      <c r="R2" s="122"/>
      <c r="T2" s="122" t="str">
        <f>M2</f>
        <v>Bez pomocy</v>
      </c>
      <c r="U2" s="122" t="str">
        <f t="shared" ref="U2" si="1">N2</f>
        <v>Pomoc na koszty pośrednie</v>
      </c>
    </row>
    <row r="3" spans="2:21" hidden="1" x14ac:dyDescent="0.2">
      <c r="B3" s="123" t="s">
        <v>191</v>
      </c>
      <c r="C3" s="87" t="str">
        <f>IF('Dane wejściowe'!C13="","",'Dane wejściowe'!C13)</f>
        <v/>
      </c>
      <c r="D3" s="93" t="str">
        <f>'Dane wejściowe'!B28</f>
        <v>Obiekt 1</v>
      </c>
      <c r="E3" s="87">
        <f>'Dane wejściowe'!C28</f>
        <v>0</v>
      </c>
      <c r="F3" s="87">
        <f>'Dane wejściowe'!D28</f>
        <v>0</v>
      </c>
      <c r="G3" s="87">
        <f>'Dane wejściowe'!E28</f>
        <v>0</v>
      </c>
      <c r="H3" s="87" t="str">
        <f>'Dane wejściowe'!F28</f>
        <v/>
      </c>
      <c r="I3" s="124" t="str">
        <f>'Dane wejściowe'!G28</f>
        <v/>
      </c>
      <c r="J3" s="125">
        <f>'Dane wejściowe'!K28</f>
        <v>0</v>
      </c>
      <c r="K3" s="126" t="str">
        <f>'Dane wejściowe'!I28</f>
        <v/>
      </c>
      <c r="L3" s="87" t="s">
        <v>198</v>
      </c>
      <c r="M3" s="87">
        <f t="shared" ref="M3:N17" si="2">SUMIFS($H$31:$H$64,$F$31:$F$64,M$2,$C$31:$C$64,$D3)</f>
        <v>0</v>
      </c>
      <c r="N3" s="87">
        <f t="shared" si="2"/>
        <v>0</v>
      </c>
      <c r="P3" s="87">
        <f t="shared" ref="P3:Q17" si="3">SUMIFS($I$31:$I$64,$F$31:$F$64,P$2,$C$31:$C$64,$D3)</f>
        <v>0</v>
      </c>
      <c r="Q3" s="87">
        <f t="shared" si="3"/>
        <v>0</v>
      </c>
      <c r="T3" s="87">
        <f t="shared" ref="T3:U17" si="4">SUMIFS($J$31:$J$64,$F$31:$F$64,T$2,$C$31:$C$64,$D3)</f>
        <v>0</v>
      </c>
      <c r="U3" s="87">
        <f t="shared" si="4"/>
        <v>0</v>
      </c>
    </row>
    <row r="4" spans="2:21" hidden="1" x14ac:dyDescent="0.2">
      <c r="B4" s="123" t="s">
        <v>148</v>
      </c>
      <c r="C4" s="87" t="str">
        <f>IF('Dane wejściowe'!C14="","",'Dane wejściowe'!C14)</f>
        <v/>
      </c>
      <c r="D4" s="93" t="str">
        <f>'Dane wejściowe'!B29</f>
        <v>Obiekt 2</v>
      </c>
      <c r="E4" s="87">
        <f>'Dane wejściowe'!C29</f>
        <v>0</v>
      </c>
      <c r="F4" s="87">
        <f>'Dane wejściowe'!D29</f>
        <v>0</v>
      </c>
      <c r="G4" s="87">
        <f>'Dane wejściowe'!E29</f>
        <v>0</v>
      </c>
      <c r="H4" s="87" t="str">
        <f>'Dane wejściowe'!F29</f>
        <v/>
      </c>
      <c r="I4" s="124" t="str">
        <f>'Dane wejściowe'!G29</f>
        <v/>
      </c>
      <c r="J4" s="125">
        <f>'Dane wejściowe'!K29</f>
        <v>0</v>
      </c>
      <c r="K4" s="126" t="str">
        <f>'Dane wejściowe'!I29</f>
        <v/>
      </c>
      <c r="L4" s="87" t="s">
        <v>199</v>
      </c>
      <c r="M4" s="87">
        <f t="shared" si="2"/>
        <v>0</v>
      </c>
      <c r="N4" s="87">
        <f t="shared" si="2"/>
        <v>0</v>
      </c>
      <c r="P4" s="87">
        <f t="shared" si="3"/>
        <v>0</v>
      </c>
      <c r="Q4" s="87">
        <f t="shared" si="3"/>
        <v>0</v>
      </c>
      <c r="T4" s="87">
        <f t="shared" si="4"/>
        <v>0</v>
      </c>
      <c r="U4" s="87">
        <f t="shared" si="4"/>
        <v>0</v>
      </c>
    </row>
    <row r="5" spans="2:21" hidden="1" x14ac:dyDescent="0.2">
      <c r="B5" s="123" t="s">
        <v>149</v>
      </c>
      <c r="C5" s="87" t="str">
        <f>IF('Dane wejściowe'!C15="","",'Dane wejściowe'!C15)</f>
        <v/>
      </c>
      <c r="D5" s="93" t="str">
        <f>'Dane wejściowe'!B30</f>
        <v>Obiekt 3</v>
      </c>
      <c r="E5" s="87">
        <f>'Dane wejściowe'!C30</f>
        <v>0</v>
      </c>
      <c r="F5" s="87">
        <f>'Dane wejściowe'!D30</f>
        <v>0</v>
      </c>
      <c r="G5" s="87">
        <f>'Dane wejściowe'!E30</f>
        <v>0</v>
      </c>
      <c r="H5" s="87" t="str">
        <f>'Dane wejściowe'!F30</f>
        <v/>
      </c>
      <c r="I5" s="125" t="str">
        <f>'Dane wejściowe'!G30</f>
        <v/>
      </c>
      <c r="J5" s="125">
        <f>'Dane wejściowe'!K30</f>
        <v>0</v>
      </c>
      <c r="K5" s="126" t="str">
        <f>'Dane wejściowe'!I30</f>
        <v/>
      </c>
      <c r="M5" s="87">
        <f t="shared" si="2"/>
        <v>0</v>
      </c>
      <c r="N5" s="87">
        <f t="shared" si="2"/>
        <v>0</v>
      </c>
      <c r="P5" s="87">
        <f t="shared" si="3"/>
        <v>0</v>
      </c>
      <c r="Q5" s="87">
        <f t="shared" si="3"/>
        <v>0</v>
      </c>
      <c r="T5" s="87">
        <f t="shared" si="4"/>
        <v>0</v>
      </c>
      <c r="U5" s="87">
        <f t="shared" si="4"/>
        <v>0</v>
      </c>
    </row>
    <row r="6" spans="2:21" hidden="1" x14ac:dyDescent="0.2">
      <c r="B6" s="123" t="s">
        <v>150</v>
      </c>
      <c r="C6" s="87" t="str">
        <f>IF('Dane wejściowe'!C16="","",'Dane wejściowe'!C16)</f>
        <v/>
      </c>
      <c r="D6" s="93" t="str">
        <f>'Dane wejściowe'!B31</f>
        <v>Obiekt 4</v>
      </c>
      <c r="E6" s="87">
        <f>'Dane wejściowe'!C31</f>
        <v>0</v>
      </c>
      <c r="F6" s="87">
        <f>'Dane wejściowe'!D31</f>
        <v>0</v>
      </c>
      <c r="G6" s="87">
        <f>'Dane wejściowe'!E31</f>
        <v>0</v>
      </c>
      <c r="H6" s="87" t="str">
        <f>'Dane wejściowe'!F31</f>
        <v/>
      </c>
      <c r="I6" s="125" t="str">
        <f>'Dane wejściowe'!G31</f>
        <v/>
      </c>
      <c r="J6" s="125">
        <f>'Dane wejściowe'!K31</f>
        <v>0</v>
      </c>
      <c r="K6" s="126" t="str">
        <f>'Dane wejściowe'!I31</f>
        <v/>
      </c>
      <c r="M6" s="87">
        <f t="shared" si="2"/>
        <v>0</v>
      </c>
      <c r="N6" s="87">
        <f t="shared" si="2"/>
        <v>0</v>
      </c>
      <c r="P6" s="87">
        <f t="shared" si="3"/>
        <v>0</v>
      </c>
      <c r="Q6" s="87">
        <f t="shared" si="3"/>
        <v>0</v>
      </c>
      <c r="T6" s="87">
        <f t="shared" si="4"/>
        <v>0</v>
      </c>
      <c r="U6" s="87">
        <f t="shared" si="4"/>
        <v>0</v>
      </c>
    </row>
    <row r="7" spans="2:21" hidden="1" x14ac:dyDescent="0.2">
      <c r="B7" s="123" t="s">
        <v>151</v>
      </c>
      <c r="C7" s="87" t="str">
        <f>IF('Dane wejściowe'!C17="","",'Dane wejściowe'!C17)</f>
        <v/>
      </c>
      <c r="D7" s="93" t="str">
        <f>'Dane wejściowe'!B32</f>
        <v>Obiekt 5</v>
      </c>
      <c r="E7" s="87">
        <f>'Dane wejściowe'!C32</f>
        <v>0</v>
      </c>
      <c r="F7" s="87">
        <f>'Dane wejściowe'!D32</f>
        <v>0</v>
      </c>
      <c r="G7" s="87">
        <f>'Dane wejściowe'!E32</f>
        <v>0</v>
      </c>
      <c r="H7" s="87" t="str">
        <f>'Dane wejściowe'!F32</f>
        <v/>
      </c>
      <c r="I7" s="125" t="str">
        <f>'Dane wejściowe'!G32</f>
        <v/>
      </c>
      <c r="J7" s="125">
        <f>'Dane wejściowe'!K32</f>
        <v>0</v>
      </c>
      <c r="K7" s="126" t="str">
        <f>'Dane wejściowe'!I32</f>
        <v/>
      </c>
      <c r="M7" s="87">
        <f t="shared" si="2"/>
        <v>0</v>
      </c>
      <c r="N7" s="87">
        <f t="shared" si="2"/>
        <v>0</v>
      </c>
      <c r="P7" s="87">
        <f t="shared" si="3"/>
        <v>0</v>
      </c>
      <c r="Q7" s="87">
        <f t="shared" si="3"/>
        <v>0</v>
      </c>
      <c r="T7" s="87">
        <f t="shared" si="4"/>
        <v>0</v>
      </c>
      <c r="U7" s="87">
        <f t="shared" si="4"/>
        <v>0</v>
      </c>
    </row>
    <row r="8" spans="2:21" hidden="1" x14ac:dyDescent="0.2">
      <c r="B8" s="123" t="s">
        <v>152</v>
      </c>
      <c r="C8" s="87" t="str">
        <f>IF('Dane wejściowe'!C18="","",'Dane wejściowe'!C18)</f>
        <v/>
      </c>
      <c r="D8" s="93" t="str">
        <f>'Dane wejściowe'!B33</f>
        <v>Obiekt 6</v>
      </c>
      <c r="E8" s="87">
        <f>'Dane wejściowe'!C33</f>
        <v>0</v>
      </c>
      <c r="F8" s="87">
        <f>'Dane wejściowe'!D33</f>
        <v>0</v>
      </c>
      <c r="G8" s="87">
        <f>'Dane wejściowe'!E33</f>
        <v>0</v>
      </c>
      <c r="H8" s="87" t="str">
        <f>'Dane wejściowe'!F33</f>
        <v/>
      </c>
      <c r="I8" s="125" t="str">
        <f>'Dane wejściowe'!G33</f>
        <v/>
      </c>
      <c r="J8" s="125">
        <f>'Dane wejściowe'!K33</f>
        <v>0</v>
      </c>
      <c r="K8" s="126" t="str">
        <f>'Dane wejściowe'!I33</f>
        <v/>
      </c>
      <c r="M8" s="87">
        <f t="shared" si="2"/>
        <v>0</v>
      </c>
      <c r="N8" s="87">
        <f t="shared" si="2"/>
        <v>0</v>
      </c>
      <c r="P8" s="87">
        <f t="shared" si="3"/>
        <v>0</v>
      </c>
      <c r="Q8" s="87">
        <f t="shared" si="3"/>
        <v>0</v>
      </c>
      <c r="T8" s="87">
        <f t="shared" si="4"/>
        <v>0</v>
      </c>
      <c r="U8" s="87">
        <f t="shared" si="4"/>
        <v>0</v>
      </c>
    </row>
    <row r="9" spans="2:21" hidden="1" x14ac:dyDescent="0.2">
      <c r="B9" s="123"/>
      <c r="D9" s="93" t="str">
        <f>'Dane wejściowe'!B34</f>
        <v>Obiekt 7</v>
      </c>
      <c r="E9" s="87">
        <f>'Dane wejściowe'!C34</f>
        <v>0</v>
      </c>
      <c r="F9" s="87">
        <f>'Dane wejściowe'!D34</f>
        <v>0</v>
      </c>
      <c r="G9" s="87">
        <f>'Dane wejściowe'!E34</f>
        <v>0</v>
      </c>
      <c r="H9" s="87" t="str">
        <f>'Dane wejściowe'!F34</f>
        <v/>
      </c>
      <c r="I9" s="125" t="str">
        <f>'Dane wejściowe'!G34</f>
        <v/>
      </c>
      <c r="J9" s="125">
        <f>'Dane wejściowe'!K34</f>
        <v>0</v>
      </c>
      <c r="K9" s="126" t="str">
        <f>'Dane wejściowe'!I34</f>
        <v/>
      </c>
      <c r="M9" s="87">
        <f t="shared" si="2"/>
        <v>0</v>
      </c>
      <c r="N9" s="87">
        <f t="shared" si="2"/>
        <v>0</v>
      </c>
      <c r="P9" s="87">
        <f t="shared" si="3"/>
        <v>0</v>
      </c>
      <c r="Q9" s="87">
        <f t="shared" si="3"/>
        <v>0</v>
      </c>
      <c r="T9" s="87">
        <f t="shared" si="4"/>
        <v>0</v>
      </c>
      <c r="U9" s="87">
        <f t="shared" si="4"/>
        <v>0</v>
      </c>
    </row>
    <row r="10" spans="2:21" hidden="1" x14ac:dyDescent="0.2">
      <c r="B10" s="123"/>
      <c r="D10" s="93" t="str">
        <f>'Dane wejściowe'!B35</f>
        <v>Obiekt 8</v>
      </c>
      <c r="E10" s="87">
        <f>'Dane wejściowe'!C35</f>
        <v>0</v>
      </c>
      <c r="F10" s="87">
        <f>'Dane wejściowe'!D35</f>
        <v>0</v>
      </c>
      <c r="G10" s="87">
        <f>'Dane wejściowe'!E35</f>
        <v>0</v>
      </c>
      <c r="H10" s="87" t="str">
        <f>'Dane wejściowe'!F35</f>
        <v/>
      </c>
      <c r="I10" s="125" t="str">
        <f>'Dane wejściowe'!G35</f>
        <v/>
      </c>
      <c r="J10" s="125">
        <f>'Dane wejściowe'!K35</f>
        <v>0</v>
      </c>
      <c r="K10" s="126" t="str">
        <f>'Dane wejściowe'!I35</f>
        <v/>
      </c>
      <c r="M10" s="87">
        <f t="shared" si="2"/>
        <v>0</v>
      </c>
      <c r="N10" s="87">
        <f t="shared" si="2"/>
        <v>0</v>
      </c>
      <c r="P10" s="87">
        <f t="shared" si="3"/>
        <v>0</v>
      </c>
      <c r="Q10" s="87">
        <f t="shared" si="3"/>
        <v>0</v>
      </c>
      <c r="T10" s="87">
        <f t="shared" si="4"/>
        <v>0</v>
      </c>
      <c r="U10" s="87">
        <f t="shared" si="4"/>
        <v>0</v>
      </c>
    </row>
    <row r="11" spans="2:21" hidden="1" x14ac:dyDescent="0.2">
      <c r="B11" s="123"/>
      <c r="D11" s="93" t="str">
        <f>'Dane wejściowe'!B36</f>
        <v>Obiekt 9</v>
      </c>
      <c r="E11" s="87">
        <f>'Dane wejściowe'!C36</f>
        <v>0</v>
      </c>
      <c r="F11" s="87">
        <f>'Dane wejściowe'!D36</f>
        <v>0</v>
      </c>
      <c r="G11" s="87">
        <f>'Dane wejściowe'!E36</f>
        <v>0</v>
      </c>
      <c r="H11" s="87" t="str">
        <f>'Dane wejściowe'!F36</f>
        <v/>
      </c>
      <c r="I11" s="125" t="str">
        <f>'Dane wejściowe'!G36</f>
        <v/>
      </c>
      <c r="J11" s="125">
        <f>'Dane wejściowe'!K36</f>
        <v>0</v>
      </c>
      <c r="K11" s="126" t="str">
        <f>'Dane wejściowe'!I36</f>
        <v/>
      </c>
      <c r="M11" s="87">
        <f t="shared" si="2"/>
        <v>0</v>
      </c>
      <c r="N11" s="87">
        <f t="shared" si="2"/>
        <v>0</v>
      </c>
      <c r="P11" s="87">
        <f t="shared" si="3"/>
        <v>0</v>
      </c>
      <c r="Q11" s="87">
        <f t="shared" si="3"/>
        <v>0</v>
      </c>
      <c r="T11" s="87">
        <f t="shared" si="4"/>
        <v>0</v>
      </c>
      <c r="U11" s="87">
        <f t="shared" si="4"/>
        <v>0</v>
      </c>
    </row>
    <row r="12" spans="2:21" hidden="1" x14ac:dyDescent="0.2">
      <c r="B12" s="123"/>
      <c r="D12" s="93" t="str">
        <f>'Dane wejściowe'!B37</f>
        <v>Obiekt 10</v>
      </c>
      <c r="E12" s="87">
        <f>'Dane wejściowe'!C37</f>
        <v>0</v>
      </c>
      <c r="F12" s="87">
        <f>'Dane wejściowe'!D37</f>
        <v>0</v>
      </c>
      <c r="G12" s="87">
        <f>'Dane wejściowe'!E37</f>
        <v>0</v>
      </c>
      <c r="H12" s="87" t="str">
        <f>'Dane wejściowe'!F37</f>
        <v/>
      </c>
      <c r="I12" s="125" t="str">
        <f>'Dane wejściowe'!G37</f>
        <v/>
      </c>
      <c r="J12" s="125">
        <f>'Dane wejściowe'!K37</f>
        <v>0</v>
      </c>
      <c r="K12" s="126" t="str">
        <f>'Dane wejściowe'!I37</f>
        <v/>
      </c>
      <c r="M12" s="87">
        <f t="shared" si="2"/>
        <v>0</v>
      </c>
      <c r="N12" s="87">
        <f t="shared" si="2"/>
        <v>0</v>
      </c>
      <c r="P12" s="87">
        <f t="shared" si="3"/>
        <v>0</v>
      </c>
      <c r="Q12" s="87">
        <f t="shared" si="3"/>
        <v>0</v>
      </c>
      <c r="T12" s="87">
        <f t="shared" si="4"/>
        <v>0</v>
      </c>
      <c r="U12" s="87">
        <f t="shared" si="4"/>
        <v>0</v>
      </c>
    </row>
    <row r="13" spans="2:21" ht="17" hidden="1" thickBot="1" x14ac:dyDescent="0.25">
      <c r="B13" s="127"/>
      <c r="C13" s="128"/>
      <c r="D13" s="93" t="str">
        <f>'Dane wejściowe'!B38</f>
        <v>Obiekt 11</v>
      </c>
      <c r="E13" s="87">
        <f>'Dane wejściowe'!C38</f>
        <v>0</v>
      </c>
      <c r="F13" s="87">
        <f>'Dane wejściowe'!D38</f>
        <v>0</v>
      </c>
      <c r="G13" s="87">
        <f>'Dane wejściowe'!E38</f>
        <v>0</v>
      </c>
      <c r="H13" s="87" t="str">
        <f>'Dane wejściowe'!F38</f>
        <v/>
      </c>
      <c r="I13" s="125" t="str">
        <f>'Dane wejściowe'!G38</f>
        <v/>
      </c>
      <c r="J13" s="125">
        <f>'Dane wejściowe'!K38</f>
        <v>0</v>
      </c>
      <c r="K13" s="126" t="str">
        <f>'Dane wejściowe'!I38</f>
        <v/>
      </c>
      <c r="M13" s="87">
        <f t="shared" si="2"/>
        <v>0</v>
      </c>
      <c r="N13" s="87">
        <f t="shared" si="2"/>
        <v>0</v>
      </c>
      <c r="P13" s="87">
        <f t="shared" si="3"/>
        <v>0</v>
      </c>
      <c r="Q13" s="87">
        <f t="shared" si="3"/>
        <v>0</v>
      </c>
      <c r="T13" s="87">
        <f t="shared" si="4"/>
        <v>0</v>
      </c>
      <c r="U13" s="87">
        <f t="shared" si="4"/>
        <v>0</v>
      </c>
    </row>
    <row r="14" spans="2:21" hidden="1" x14ac:dyDescent="0.2">
      <c r="B14" s="99" t="s">
        <v>177</v>
      </c>
      <c r="C14" s="154" t="s">
        <v>183</v>
      </c>
      <c r="D14" s="93" t="str">
        <f>'Dane wejściowe'!B39</f>
        <v>Obiekt 12</v>
      </c>
      <c r="E14" s="87">
        <f>'Dane wejściowe'!C39</f>
        <v>0</v>
      </c>
      <c r="F14" s="87">
        <f>'Dane wejściowe'!D39</f>
        <v>0</v>
      </c>
      <c r="G14" s="87">
        <f>'Dane wejściowe'!E39</f>
        <v>0</v>
      </c>
      <c r="H14" s="87" t="str">
        <f>'Dane wejściowe'!F39</f>
        <v/>
      </c>
      <c r="I14" s="125" t="str">
        <f>'Dane wejściowe'!G39</f>
        <v/>
      </c>
      <c r="J14" s="125">
        <f>'Dane wejściowe'!K39</f>
        <v>0</v>
      </c>
      <c r="K14" s="126" t="str">
        <f>'Dane wejściowe'!I39</f>
        <v/>
      </c>
      <c r="M14" s="87">
        <f t="shared" si="2"/>
        <v>0</v>
      </c>
      <c r="N14" s="87">
        <f t="shared" si="2"/>
        <v>0</v>
      </c>
      <c r="P14" s="87">
        <f t="shared" si="3"/>
        <v>0</v>
      </c>
      <c r="Q14" s="87">
        <f t="shared" si="3"/>
        <v>0</v>
      </c>
      <c r="T14" s="87">
        <f t="shared" si="4"/>
        <v>0</v>
      </c>
      <c r="U14" s="87">
        <f t="shared" si="4"/>
        <v>0</v>
      </c>
    </row>
    <row r="15" spans="2:21" ht="17" hidden="1" thickBot="1" x14ac:dyDescent="0.25">
      <c r="B15" s="94"/>
      <c r="C15" s="155" t="s">
        <v>179</v>
      </c>
      <c r="D15" s="93" t="str">
        <f>'Dane wejściowe'!B40</f>
        <v>Obiekt 13</v>
      </c>
      <c r="E15" s="87">
        <f>'Dane wejściowe'!C40</f>
        <v>0</v>
      </c>
      <c r="F15" s="87">
        <f>'Dane wejściowe'!D40</f>
        <v>0</v>
      </c>
      <c r="G15" s="87">
        <f>'Dane wejściowe'!E40</f>
        <v>0</v>
      </c>
      <c r="H15" s="87" t="str">
        <f>'Dane wejściowe'!F40</f>
        <v/>
      </c>
      <c r="I15" s="125" t="str">
        <f>'Dane wejściowe'!G40</f>
        <v/>
      </c>
      <c r="J15" s="125">
        <f>'Dane wejściowe'!K40</f>
        <v>0</v>
      </c>
      <c r="K15" s="126" t="str">
        <f>'Dane wejściowe'!I40</f>
        <v/>
      </c>
      <c r="M15" s="87">
        <f t="shared" si="2"/>
        <v>0</v>
      </c>
      <c r="N15" s="87">
        <f t="shared" si="2"/>
        <v>0</v>
      </c>
      <c r="P15" s="87">
        <f t="shared" si="3"/>
        <v>0</v>
      </c>
      <c r="Q15" s="87">
        <f t="shared" si="3"/>
        <v>0</v>
      </c>
      <c r="T15" s="87">
        <f t="shared" si="4"/>
        <v>0</v>
      </c>
      <c r="U15" s="87">
        <f t="shared" si="4"/>
        <v>0</v>
      </c>
    </row>
    <row r="16" spans="2:21" hidden="1" x14ac:dyDescent="0.2">
      <c r="C16" s="87" t="s">
        <v>382</v>
      </c>
      <c r="D16" s="93" t="str">
        <f>'Dane wejściowe'!B41</f>
        <v>Obiekt 14</v>
      </c>
      <c r="E16" s="87">
        <f>'Dane wejściowe'!C41</f>
        <v>0</v>
      </c>
      <c r="F16" s="87">
        <f>'Dane wejściowe'!D41</f>
        <v>0</v>
      </c>
      <c r="G16" s="87">
        <f>'Dane wejściowe'!E41</f>
        <v>0</v>
      </c>
      <c r="H16" s="87" t="str">
        <f>'Dane wejściowe'!F41</f>
        <v/>
      </c>
      <c r="I16" s="125" t="str">
        <f>'Dane wejściowe'!G41</f>
        <v/>
      </c>
      <c r="J16" s="125">
        <f>'Dane wejściowe'!K41</f>
        <v>0</v>
      </c>
      <c r="K16" s="126" t="str">
        <f>'Dane wejściowe'!I41</f>
        <v/>
      </c>
      <c r="M16" s="87">
        <f t="shared" si="2"/>
        <v>0</v>
      </c>
      <c r="N16" s="87">
        <f t="shared" si="2"/>
        <v>0</v>
      </c>
      <c r="P16" s="87">
        <f t="shared" si="3"/>
        <v>0</v>
      </c>
      <c r="Q16" s="87">
        <f t="shared" si="3"/>
        <v>0</v>
      </c>
      <c r="T16" s="87">
        <f t="shared" si="4"/>
        <v>0</v>
      </c>
      <c r="U16" s="87">
        <f t="shared" si="4"/>
        <v>0</v>
      </c>
    </row>
    <row r="17" spans="1:21" ht="17" hidden="1" thickBot="1" x14ac:dyDescent="0.25">
      <c r="D17" s="94" t="str">
        <f>'Dane wejściowe'!B42</f>
        <v>Obiekt 15</v>
      </c>
      <c r="E17" s="95">
        <f>'Dane wejściowe'!C42</f>
        <v>0</v>
      </c>
      <c r="F17" s="95">
        <f>'Dane wejściowe'!D42</f>
        <v>0</v>
      </c>
      <c r="G17" s="95">
        <f>'Dane wejściowe'!E42</f>
        <v>0</v>
      </c>
      <c r="H17" s="95" t="str">
        <f>'Dane wejściowe'!F42</f>
        <v/>
      </c>
      <c r="I17" s="129" t="str">
        <f>'Dane wejściowe'!G42</f>
        <v/>
      </c>
      <c r="J17" s="129">
        <f>'Dane wejściowe'!K42</f>
        <v>0</v>
      </c>
      <c r="K17" s="130" t="str">
        <f>'Dane wejściowe'!I42</f>
        <v/>
      </c>
      <c r="M17" s="87">
        <f t="shared" si="2"/>
        <v>0</v>
      </c>
      <c r="N17" s="87">
        <f t="shared" si="2"/>
        <v>0</v>
      </c>
      <c r="P17" s="87">
        <f t="shared" si="3"/>
        <v>0</v>
      </c>
      <c r="Q17" s="87">
        <f t="shared" si="3"/>
        <v>0</v>
      </c>
      <c r="T17" s="87">
        <f t="shared" si="4"/>
        <v>0</v>
      </c>
      <c r="U17" s="87">
        <f t="shared" si="4"/>
        <v>0</v>
      </c>
    </row>
    <row r="18" spans="1:21" hidden="1" x14ac:dyDescent="0.2">
      <c r="B18" s="87" t="s">
        <v>40</v>
      </c>
      <c r="I18" s="96"/>
      <c r="L18" s="171" t="s">
        <v>373</v>
      </c>
      <c r="M18" s="165">
        <f>SUM(M3:M17)</f>
        <v>0</v>
      </c>
      <c r="N18" s="165">
        <f t="shared" ref="N18" si="5">SUM(N3:N17)</f>
        <v>0</v>
      </c>
      <c r="O18" s="165" t="s">
        <v>374</v>
      </c>
      <c r="P18" s="165">
        <f>SUM(P3:P17)</f>
        <v>0</v>
      </c>
      <c r="Q18" s="165">
        <f t="shared" ref="Q18" si="6">SUM(Q3:Q17)</f>
        <v>0</v>
      </c>
      <c r="R18" s="165"/>
      <c r="S18" s="165" t="s">
        <v>375</v>
      </c>
      <c r="T18" s="165">
        <f>SUM(T3:T17)</f>
        <v>0</v>
      </c>
      <c r="U18" s="165">
        <f t="shared" ref="U18" si="7">SUM(U3:U17)</f>
        <v>0</v>
      </c>
    </row>
    <row r="19" spans="1:21" hidden="1" x14ac:dyDescent="0.2">
      <c r="B19" s="87" t="s">
        <v>65</v>
      </c>
      <c r="D19" s="124"/>
      <c r="E19" s="124"/>
      <c r="F19" s="124"/>
      <c r="L19" s="87" t="s">
        <v>378</v>
      </c>
      <c r="M19" s="87">
        <f>M18+N18</f>
        <v>0</v>
      </c>
      <c r="O19" s="87" t="s">
        <v>378</v>
      </c>
      <c r="P19" s="87">
        <f>P18+Q18</f>
        <v>0</v>
      </c>
      <c r="S19" s="87" t="s">
        <v>378</v>
      </c>
      <c r="T19" s="87">
        <f>T18+U18</f>
        <v>0</v>
      </c>
    </row>
    <row r="20" spans="1:21" hidden="1" x14ac:dyDescent="0.2">
      <c r="B20" s="87" t="s">
        <v>387</v>
      </c>
      <c r="D20" s="124"/>
      <c r="E20" s="124"/>
      <c r="F20" s="124"/>
      <c r="M20" s="173" t="b">
        <f>M19=H30</f>
        <v>1</v>
      </c>
      <c r="P20" s="173" t="b">
        <f>P19=I30</f>
        <v>1</v>
      </c>
      <c r="T20" s="173" t="b">
        <f>T19=J30</f>
        <v>1</v>
      </c>
    </row>
    <row r="21" spans="1:21" ht="17" hidden="1" customHeight="1" x14ac:dyDescent="0.2">
      <c r="D21" s="124"/>
      <c r="E21" s="124"/>
      <c r="F21" s="124"/>
    </row>
    <row r="22" spans="1:21" ht="22" hidden="1" customHeight="1" x14ac:dyDescent="0.2">
      <c r="D22" s="124"/>
      <c r="E22" s="124"/>
      <c r="F22" s="124"/>
    </row>
    <row r="23" spans="1:21" s="131" customFormat="1" ht="24" x14ac:dyDescent="0.2">
      <c r="B23" s="88" t="s">
        <v>398</v>
      </c>
      <c r="C23" s="88"/>
      <c r="D23" s="132" t="s">
        <v>88</v>
      </c>
      <c r="E23" s="132"/>
      <c r="F23" s="133"/>
      <c r="G23" s="87"/>
      <c r="H23" s="87"/>
      <c r="I23" s="87"/>
      <c r="J23" s="87"/>
      <c r="K23" s="87"/>
    </row>
    <row r="24" spans="1:21" x14ac:dyDescent="0.2">
      <c r="D24" s="124"/>
      <c r="E24" s="124"/>
      <c r="F24" s="124"/>
      <c r="G24" s="124"/>
    </row>
    <row r="25" spans="1:21" ht="24" x14ac:dyDescent="0.2">
      <c r="A25" s="89"/>
      <c r="B25" s="134" t="s">
        <v>66</v>
      </c>
      <c r="C25" s="134"/>
      <c r="D25" s="90" t="s">
        <v>402</v>
      </c>
      <c r="E25" s="90"/>
      <c r="F25" s="90"/>
      <c r="G25" s="124"/>
    </row>
    <row r="26" spans="1:21" ht="22" customHeight="1" x14ac:dyDescent="0.2">
      <c r="A26" s="89"/>
      <c r="B26" s="134"/>
      <c r="C26" s="134"/>
      <c r="D26" s="90"/>
      <c r="E26" s="90"/>
      <c r="F26" s="90"/>
      <c r="G26" s="124"/>
      <c r="H26" s="264" t="str">
        <f>IF(H28=H30,"0K","Nieprawidłowa wysokość kosztów pośrednich")</f>
        <v>0K</v>
      </c>
      <c r="I26" s="264"/>
    </row>
    <row r="27" spans="1:21" ht="21" x14ac:dyDescent="0.2">
      <c r="B27" s="153" t="s">
        <v>399</v>
      </c>
      <c r="D27" s="124"/>
      <c r="E27" s="124"/>
      <c r="F27" s="124"/>
      <c r="H27" s="263" t="s">
        <v>422</v>
      </c>
      <c r="I27" s="263"/>
    </row>
    <row r="28" spans="1:21" ht="21" x14ac:dyDescent="0.2">
      <c r="A28" s="153"/>
      <c r="D28" s="124"/>
      <c r="E28" s="124"/>
      <c r="F28" s="124"/>
      <c r="H28" s="231">
        <f>ROUND(0.07*'Podsumowanie budżetu'!H15,2)</f>
        <v>0</v>
      </c>
      <c r="I28" s="231">
        <f>ROUND(0.07*'Podsumowanie budżetu'!I15,2)</f>
        <v>0</v>
      </c>
      <c r="J28" s="262" t="s">
        <v>17</v>
      </c>
      <c r="K28" s="262"/>
      <c r="L28" s="262"/>
    </row>
    <row r="29" spans="1:21" ht="52" customHeight="1" x14ac:dyDescent="0.2">
      <c r="A29" s="260" t="s">
        <v>145</v>
      </c>
      <c r="B29" s="137" t="s">
        <v>18</v>
      </c>
      <c r="C29" s="137" t="s">
        <v>401</v>
      </c>
      <c r="D29" s="137" t="s">
        <v>192</v>
      </c>
      <c r="E29" s="137" t="s">
        <v>177</v>
      </c>
      <c r="F29" s="137" t="s">
        <v>222</v>
      </c>
      <c r="G29" s="138" t="s">
        <v>181</v>
      </c>
      <c r="H29" s="92" t="s">
        <v>39</v>
      </c>
      <c r="I29" s="138" t="s">
        <v>421</v>
      </c>
      <c r="J29" s="91" t="s">
        <v>364</v>
      </c>
      <c r="K29" s="136" t="s">
        <v>381</v>
      </c>
      <c r="L29" s="92" t="s">
        <v>365</v>
      </c>
    </row>
    <row r="30" spans="1:21" ht="34" customHeight="1" x14ac:dyDescent="0.2">
      <c r="A30" s="261"/>
      <c r="B30" s="140"/>
      <c r="C30" s="141"/>
      <c r="D30" s="141"/>
      <c r="E30" s="141"/>
      <c r="F30" s="141"/>
      <c r="G30" s="229"/>
      <c r="H30" s="230">
        <f>SUM(H31:H45)</f>
        <v>0</v>
      </c>
      <c r="I30" s="230">
        <f>SUM(I31:I45)</f>
        <v>0</v>
      </c>
      <c r="J30" s="230">
        <f>SUM(J31:J45)</f>
        <v>0</v>
      </c>
      <c r="K30" s="230">
        <f>SUM(K31:K45)</f>
        <v>0</v>
      </c>
      <c r="L30" s="230">
        <f>SUM(L31:L45)</f>
        <v>0</v>
      </c>
    </row>
    <row r="31" spans="1:21" ht="51" x14ac:dyDescent="0.2">
      <c r="A31" s="144" t="s">
        <v>403</v>
      </c>
      <c r="B31" s="228" t="str">
        <f>IF(D31=0,"",$D$25)</f>
        <v/>
      </c>
      <c r="C31" s="140" t="s">
        <v>161</v>
      </c>
      <c r="D31" s="147"/>
      <c r="E31" s="140" t="str">
        <f>IF(D31=0,"",IF(VLOOKUP(C31,$D$3:$G$17,4,0)=0,"",VLOOKUP(C31,$D$3:$G$17,4,0)))</f>
        <v/>
      </c>
      <c r="F31" s="201" t="str">
        <f>IF(D31=0,"",$J$2)</f>
        <v/>
      </c>
      <c r="G31" s="146" t="str">
        <f>IF(D31=0,"",VLOOKUP(C31,Podmioty!$A$17:$K$31,11,0))</f>
        <v/>
      </c>
      <c r="H31" s="233" t="str">
        <f>IF(D31="","",ROUND(0.07*SUM('Podział budżetu na Obiekty'!$E$25:$E$29),2))</f>
        <v/>
      </c>
      <c r="I31" s="233" t="str">
        <f>IF(D31="","",ROUND(0.07*SUM('Podział budżetu na Obiekty'!$F$25:$F$29),2))</f>
        <v/>
      </c>
      <c r="J31" s="233" t="str">
        <f t="shared" ref="J31:J45" si="8">IF(D31=0,"",ROUND(G31*I31,2))</f>
        <v/>
      </c>
      <c r="K31" s="233" t="str">
        <f>IF(D31=0,"",IF(G31&gt;=0.7,ROUND(I31*0.7,2),ROUND(I31*G31,2)))</f>
        <v/>
      </c>
      <c r="L31" s="233" t="str">
        <f t="shared" ref="L31:L45" si="9">IF(D31=0,"",J31-K31)</f>
        <v/>
      </c>
    </row>
    <row r="32" spans="1:21" ht="17" x14ac:dyDescent="0.2">
      <c r="A32" s="144" t="s">
        <v>404</v>
      </c>
      <c r="B32" s="228" t="str">
        <f t="shared" ref="B32:B45" si="10">IF(D32=0,"",$D$25)</f>
        <v/>
      </c>
      <c r="C32" s="140" t="s">
        <v>162</v>
      </c>
      <c r="D32" s="147"/>
      <c r="E32" s="140" t="str">
        <f t="shared" ref="E32:E45" si="11">IF(D32=0,"",IF(VLOOKUP(C32,$D$3:$G$17,4,0)=0,"",VLOOKUP(C32,$D$3:$G$17,4,0)))</f>
        <v/>
      </c>
      <c r="F32" s="201" t="str">
        <f t="shared" ref="F32:F45" si="12">IF(D32=0,"",$J$2)</f>
        <v/>
      </c>
      <c r="G32" s="146" t="str">
        <f>IF(D32=0,"",VLOOKUP(C32,Podmioty!$A$17:$K$31,11,0))</f>
        <v/>
      </c>
      <c r="H32" s="233" t="str">
        <f>IF(D32="","",ROUND(0.07*SUM('Podział budżetu na Obiekty'!E36:E40),2))</f>
        <v/>
      </c>
      <c r="I32" s="233" t="str">
        <f>IF(D32="","",ROUND(0.07*SUM('Podział budżetu na Obiekty'!F36:F40),2))</f>
        <v/>
      </c>
      <c r="J32" s="233" t="str">
        <f t="shared" si="8"/>
        <v/>
      </c>
      <c r="K32" s="233" t="str">
        <f t="shared" ref="K32:K45" si="13">IF(D32=0,"",IF(G32&gt;=0.7,ROUND(I32*0.7,2),ROUND(I32*G32,2)))</f>
        <v/>
      </c>
      <c r="L32" s="233" t="str">
        <f t="shared" si="9"/>
        <v/>
      </c>
    </row>
    <row r="33" spans="1:12" ht="51" customHeight="1" x14ac:dyDescent="0.2">
      <c r="A33" s="144" t="s">
        <v>405</v>
      </c>
      <c r="B33" s="228" t="str">
        <f t="shared" si="10"/>
        <v/>
      </c>
      <c r="C33" s="140" t="s">
        <v>163</v>
      </c>
      <c r="D33" s="147"/>
      <c r="E33" s="140" t="str">
        <f t="shared" si="11"/>
        <v/>
      </c>
      <c r="F33" s="201" t="str">
        <f t="shared" si="12"/>
        <v/>
      </c>
      <c r="G33" s="146" t="str">
        <f>IF(D33=0,"",VLOOKUP(C33,Podmioty!$A$17:$K$31,11,0))</f>
        <v/>
      </c>
      <c r="H33" s="233" t="str">
        <f>IF(D33="","",ROUND(0.07*SUM('Podział budżetu na Obiekty'!E47:E51),2))</f>
        <v/>
      </c>
      <c r="I33" s="233" t="str">
        <f>IF(D33="","",ROUND(0.07*SUM('Podział budżetu na Obiekty'!F47:F51),2))</f>
        <v/>
      </c>
      <c r="J33" s="233" t="str">
        <f t="shared" si="8"/>
        <v/>
      </c>
      <c r="K33" s="233" t="str">
        <f t="shared" si="13"/>
        <v/>
      </c>
      <c r="L33" s="233" t="str">
        <f t="shared" si="9"/>
        <v/>
      </c>
    </row>
    <row r="34" spans="1:12" ht="17" x14ac:dyDescent="0.2">
      <c r="A34" s="144" t="s">
        <v>406</v>
      </c>
      <c r="B34" s="228" t="str">
        <f t="shared" si="10"/>
        <v/>
      </c>
      <c r="C34" s="140" t="s">
        <v>164</v>
      </c>
      <c r="D34" s="147"/>
      <c r="E34" s="140" t="str">
        <f t="shared" si="11"/>
        <v/>
      </c>
      <c r="F34" s="201" t="str">
        <f t="shared" si="12"/>
        <v/>
      </c>
      <c r="G34" s="146" t="str">
        <f>IF(D34=0,"",VLOOKUP(C34,Podmioty!$A$17:$K$31,11,0))</f>
        <v/>
      </c>
      <c r="H34" s="233" t="str">
        <f>IF($D$34="","",ROUND(0.07*SUM('Podział budżetu na Obiekty'!E58:E62),2))</f>
        <v/>
      </c>
      <c r="I34" s="233" t="str">
        <f>IF($D$34="","",ROUND(0.07*SUM('Podział budżetu na Obiekty'!F58:F62),2))</f>
        <v/>
      </c>
      <c r="J34" s="233" t="str">
        <f t="shared" si="8"/>
        <v/>
      </c>
      <c r="K34" s="233" t="str">
        <f t="shared" si="13"/>
        <v/>
      </c>
      <c r="L34" s="233" t="str">
        <f t="shared" si="9"/>
        <v/>
      </c>
    </row>
    <row r="35" spans="1:12" ht="17" x14ac:dyDescent="0.2">
      <c r="A35" s="144" t="s">
        <v>407</v>
      </c>
      <c r="B35" s="228" t="str">
        <f t="shared" si="10"/>
        <v/>
      </c>
      <c r="C35" s="140" t="s">
        <v>165</v>
      </c>
      <c r="D35" s="147"/>
      <c r="E35" s="140" t="str">
        <f t="shared" si="11"/>
        <v/>
      </c>
      <c r="F35" s="201" t="str">
        <f t="shared" si="12"/>
        <v/>
      </c>
      <c r="G35" s="146" t="str">
        <f>IF(D35=0,"",VLOOKUP(C35,Podmioty!$A$17:$K$31,11,0))</f>
        <v/>
      </c>
      <c r="H35" s="233" t="str">
        <f>IF($D$34="","",ROUND(0.07*SUM('Podział budżetu na Obiekty'!E59:E63),2))</f>
        <v/>
      </c>
      <c r="I35" s="233" t="str">
        <f>IF($D$34="","",ROUND(0.07*SUM('Podział budżetu na Obiekty'!F59:F63),2))</f>
        <v/>
      </c>
      <c r="J35" s="233" t="str">
        <f t="shared" si="8"/>
        <v/>
      </c>
      <c r="K35" s="233" t="str">
        <f t="shared" si="13"/>
        <v/>
      </c>
      <c r="L35" s="233" t="str">
        <f t="shared" si="9"/>
        <v/>
      </c>
    </row>
    <row r="36" spans="1:12" ht="17" x14ac:dyDescent="0.2">
      <c r="A36" s="144" t="s">
        <v>408</v>
      </c>
      <c r="B36" s="228" t="str">
        <f t="shared" si="10"/>
        <v/>
      </c>
      <c r="C36" s="140" t="s">
        <v>166</v>
      </c>
      <c r="D36" s="147"/>
      <c r="E36" s="140" t="str">
        <f t="shared" si="11"/>
        <v/>
      </c>
      <c r="F36" s="201" t="str">
        <f t="shared" si="12"/>
        <v/>
      </c>
      <c r="G36" s="146" t="str">
        <f>IF(D36=0,"",VLOOKUP(C36,Podmioty!$A$17:$K$31,11,0))</f>
        <v/>
      </c>
      <c r="H36" s="233" t="str">
        <f>IF($D$34="","",ROUND(0.07*SUM('Podział budżetu na Obiekty'!E60:E64),2))</f>
        <v/>
      </c>
      <c r="I36" s="233" t="str">
        <f>IF($D$34="","",ROUND(0.07*SUM('Podział budżetu na Obiekty'!F60:F64),2))</f>
        <v/>
      </c>
      <c r="J36" s="233" t="str">
        <f t="shared" si="8"/>
        <v/>
      </c>
      <c r="K36" s="233" t="str">
        <f t="shared" si="13"/>
        <v/>
      </c>
      <c r="L36" s="233" t="str">
        <f t="shared" si="9"/>
        <v/>
      </c>
    </row>
    <row r="37" spans="1:12" ht="17" x14ac:dyDescent="0.2">
      <c r="A37" s="144" t="s">
        <v>409</v>
      </c>
      <c r="B37" s="228" t="str">
        <f t="shared" si="10"/>
        <v/>
      </c>
      <c r="C37" s="140" t="s">
        <v>167</v>
      </c>
      <c r="D37" s="147"/>
      <c r="E37" s="140" t="str">
        <f t="shared" si="11"/>
        <v/>
      </c>
      <c r="F37" s="201" t="str">
        <f t="shared" si="12"/>
        <v/>
      </c>
      <c r="G37" s="146" t="str">
        <f>IF(D37=0,"",VLOOKUP(C37,Podmioty!$A$17:$K$31,11,0))</f>
        <v/>
      </c>
      <c r="H37" s="233" t="str">
        <f>IF($D$34="","",ROUND(0.07*SUM('Podział budżetu na Obiekty'!E61:E65),2))</f>
        <v/>
      </c>
      <c r="I37" s="233" t="str">
        <f>IF($D$34="","",ROUND(0.07*SUM('Podział budżetu na Obiekty'!F61:F65),2))</f>
        <v/>
      </c>
      <c r="J37" s="233" t="str">
        <f t="shared" si="8"/>
        <v/>
      </c>
      <c r="K37" s="233" t="str">
        <f t="shared" si="13"/>
        <v/>
      </c>
      <c r="L37" s="233" t="str">
        <f t="shared" si="9"/>
        <v/>
      </c>
    </row>
    <row r="38" spans="1:12" ht="17" x14ac:dyDescent="0.2">
      <c r="A38" s="144" t="s">
        <v>410</v>
      </c>
      <c r="B38" s="228" t="str">
        <f t="shared" si="10"/>
        <v/>
      </c>
      <c r="C38" s="140" t="s">
        <v>168</v>
      </c>
      <c r="D38" s="147"/>
      <c r="E38" s="140" t="str">
        <f t="shared" si="11"/>
        <v/>
      </c>
      <c r="F38" s="201" t="str">
        <f t="shared" si="12"/>
        <v/>
      </c>
      <c r="G38" s="146" t="str">
        <f>IF(D38=0,"",VLOOKUP(C38,Podmioty!$A$17:$K$31,11,0))</f>
        <v/>
      </c>
      <c r="H38" s="233" t="str">
        <f>IF($D$34="","",ROUND(0.07*SUM('Podział budżetu na Obiekty'!E62:E66),2))</f>
        <v/>
      </c>
      <c r="I38" s="233" t="str">
        <f>IF($D$34="","",ROUND(0.07*SUM('Podział budżetu na Obiekty'!F62:F66),2))</f>
        <v/>
      </c>
      <c r="J38" s="233" t="str">
        <f t="shared" si="8"/>
        <v/>
      </c>
      <c r="K38" s="233" t="str">
        <f t="shared" si="13"/>
        <v/>
      </c>
      <c r="L38" s="233" t="str">
        <f t="shared" si="9"/>
        <v/>
      </c>
    </row>
    <row r="39" spans="1:12" ht="17" x14ac:dyDescent="0.2">
      <c r="A39" s="144" t="s">
        <v>411</v>
      </c>
      <c r="B39" s="228" t="str">
        <f t="shared" si="10"/>
        <v/>
      </c>
      <c r="C39" s="140" t="s">
        <v>169</v>
      </c>
      <c r="D39" s="147"/>
      <c r="E39" s="140" t="str">
        <f t="shared" si="11"/>
        <v/>
      </c>
      <c r="F39" s="201" t="str">
        <f t="shared" si="12"/>
        <v/>
      </c>
      <c r="G39" s="146" t="str">
        <f>IF(D39=0,"",VLOOKUP(C39,Podmioty!$A$17:$K$31,11,0))</f>
        <v/>
      </c>
      <c r="H39" s="233" t="str">
        <f>IF($D$34="","",ROUND(0.07*SUM('Podział budżetu na Obiekty'!E63:E67),2))</f>
        <v/>
      </c>
      <c r="I39" s="233" t="str">
        <f>IF($D$34="","",ROUND(0.07*SUM('Podział budżetu na Obiekty'!F63:F67),2))</f>
        <v/>
      </c>
      <c r="J39" s="233" t="str">
        <f t="shared" si="8"/>
        <v/>
      </c>
      <c r="K39" s="233" t="str">
        <f t="shared" si="13"/>
        <v/>
      </c>
      <c r="L39" s="233" t="str">
        <f t="shared" si="9"/>
        <v/>
      </c>
    </row>
    <row r="40" spans="1:12" ht="17" x14ac:dyDescent="0.2">
      <c r="A40" s="144" t="s">
        <v>412</v>
      </c>
      <c r="B40" s="228" t="str">
        <f t="shared" si="10"/>
        <v/>
      </c>
      <c r="C40" s="140" t="s">
        <v>170</v>
      </c>
      <c r="D40" s="147"/>
      <c r="E40" s="140" t="str">
        <f t="shared" si="11"/>
        <v/>
      </c>
      <c r="F40" s="201" t="str">
        <f t="shared" si="12"/>
        <v/>
      </c>
      <c r="G40" s="146" t="str">
        <f>IF(D40=0,"",VLOOKUP(C40,Podmioty!$A$17:$K$31,11,0))</f>
        <v/>
      </c>
      <c r="H40" s="233" t="str">
        <f>IF($D$34="","",ROUND(0.07*SUM('Podział budżetu na Obiekty'!E64:E68),2))</f>
        <v/>
      </c>
      <c r="I40" s="233" t="str">
        <f>IF($D$34="","",ROUND(0.07*SUM('Podział budżetu na Obiekty'!F64:F68),2))</f>
        <v/>
      </c>
      <c r="J40" s="233" t="str">
        <f t="shared" si="8"/>
        <v/>
      </c>
      <c r="K40" s="233" t="str">
        <f t="shared" si="13"/>
        <v/>
      </c>
      <c r="L40" s="233" t="str">
        <f t="shared" si="9"/>
        <v/>
      </c>
    </row>
    <row r="41" spans="1:12" ht="17" x14ac:dyDescent="0.2">
      <c r="A41" s="144" t="s">
        <v>413</v>
      </c>
      <c r="B41" s="228" t="str">
        <f t="shared" si="10"/>
        <v/>
      </c>
      <c r="C41" s="140" t="s">
        <v>171</v>
      </c>
      <c r="D41" s="147"/>
      <c r="E41" s="140" t="str">
        <f t="shared" si="11"/>
        <v/>
      </c>
      <c r="F41" s="201" t="str">
        <f t="shared" si="12"/>
        <v/>
      </c>
      <c r="G41" s="146" t="str">
        <f>IF(D41=0,"",VLOOKUP(C41,Podmioty!$A$17:$K$31,11,0))</f>
        <v/>
      </c>
      <c r="H41" s="233" t="str">
        <f>IF($D$34="","",ROUND(0.07*SUM('Podział budżetu na Obiekty'!E65:E69),2))</f>
        <v/>
      </c>
      <c r="I41" s="233" t="str">
        <f>IF($D$34="","",ROUND(0.07*SUM('Podział budżetu na Obiekty'!F65:F69),2))</f>
        <v/>
      </c>
      <c r="J41" s="233" t="str">
        <f t="shared" si="8"/>
        <v/>
      </c>
      <c r="K41" s="233" t="str">
        <f t="shared" si="13"/>
        <v/>
      </c>
      <c r="L41" s="233" t="str">
        <f t="shared" si="9"/>
        <v/>
      </c>
    </row>
    <row r="42" spans="1:12" ht="17" x14ac:dyDescent="0.2">
      <c r="A42" s="144" t="s">
        <v>414</v>
      </c>
      <c r="B42" s="228" t="str">
        <f t="shared" si="10"/>
        <v/>
      </c>
      <c r="C42" s="140" t="s">
        <v>172</v>
      </c>
      <c r="D42" s="147"/>
      <c r="E42" s="140" t="str">
        <f t="shared" si="11"/>
        <v/>
      </c>
      <c r="F42" s="201" t="str">
        <f t="shared" si="12"/>
        <v/>
      </c>
      <c r="G42" s="146" t="str">
        <f>IF(D42=0,"",VLOOKUP(C42,Podmioty!$A$17:$K$31,11,0))</f>
        <v/>
      </c>
      <c r="H42" s="233" t="str">
        <f>IF($D$34="","",ROUND(0.07*SUM('Podział budżetu na Obiekty'!E66:E70),2))</f>
        <v/>
      </c>
      <c r="I42" s="233" t="str">
        <f>IF($D$34="","",ROUND(0.07*SUM('Podział budżetu na Obiekty'!F66:F70),2))</f>
        <v/>
      </c>
      <c r="J42" s="233" t="str">
        <f t="shared" si="8"/>
        <v/>
      </c>
      <c r="K42" s="233" t="str">
        <f t="shared" si="13"/>
        <v/>
      </c>
      <c r="L42" s="233" t="str">
        <f t="shared" si="9"/>
        <v/>
      </c>
    </row>
    <row r="43" spans="1:12" ht="17" x14ac:dyDescent="0.2">
      <c r="A43" s="144" t="s">
        <v>415</v>
      </c>
      <c r="B43" s="228" t="str">
        <f t="shared" si="10"/>
        <v/>
      </c>
      <c r="C43" s="140" t="s">
        <v>173</v>
      </c>
      <c r="D43" s="147"/>
      <c r="E43" s="140" t="str">
        <f t="shared" si="11"/>
        <v/>
      </c>
      <c r="F43" s="201" t="str">
        <f t="shared" si="12"/>
        <v/>
      </c>
      <c r="G43" s="146" t="str">
        <f>IF(D43=0,"",VLOOKUP(C43,Podmioty!$A$17:$K$31,11,0))</f>
        <v/>
      </c>
      <c r="H43" s="233" t="str">
        <f>IF($D$34="","",ROUND(0.07*SUM('Podział budżetu na Obiekty'!E67:E71),2))</f>
        <v/>
      </c>
      <c r="I43" s="233" t="str">
        <f>IF($D$34="","",ROUND(0.07*SUM('Podział budżetu na Obiekty'!F67:F71),2))</f>
        <v/>
      </c>
      <c r="J43" s="233" t="str">
        <f t="shared" si="8"/>
        <v/>
      </c>
      <c r="K43" s="233" t="str">
        <f t="shared" si="13"/>
        <v/>
      </c>
      <c r="L43" s="233" t="str">
        <f t="shared" si="9"/>
        <v/>
      </c>
    </row>
    <row r="44" spans="1:12" ht="17" x14ac:dyDescent="0.2">
      <c r="A44" s="144" t="s">
        <v>416</v>
      </c>
      <c r="B44" s="228" t="str">
        <f t="shared" si="10"/>
        <v/>
      </c>
      <c r="C44" s="140" t="s">
        <v>174</v>
      </c>
      <c r="D44" s="147"/>
      <c r="E44" s="140" t="str">
        <f t="shared" si="11"/>
        <v/>
      </c>
      <c r="F44" s="201" t="str">
        <f t="shared" si="12"/>
        <v/>
      </c>
      <c r="G44" s="146" t="str">
        <f>IF(D44=0,"",VLOOKUP(C44,Podmioty!$A$17:$K$31,11,0))</f>
        <v/>
      </c>
      <c r="H44" s="233" t="str">
        <f>IF($D$34="","",ROUND(0.07*SUM('Podział budżetu na Obiekty'!E68:E72),2))</f>
        <v/>
      </c>
      <c r="I44" s="233" t="str">
        <f>IF($D$34="","",ROUND(0.07*SUM('Podział budżetu na Obiekty'!F68:F72),2))</f>
        <v/>
      </c>
      <c r="J44" s="233" t="str">
        <f t="shared" si="8"/>
        <v/>
      </c>
      <c r="K44" s="233" t="str">
        <f t="shared" si="13"/>
        <v/>
      </c>
      <c r="L44" s="233" t="str">
        <f t="shared" si="9"/>
        <v/>
      </c>
    </row>
    <row r="45" spans="1:12" ht="17" x14ac:dyDescent="0.2">
      <c r="A45" s="144" t="s">
        <v>417</v>
      </c>
      <c r="B45" s="228" t="str">
        <f t="shared" si="10"/>
        <v/>
      </c>
      <c r="C45" s="140" t="s">
        <v>175</v>
      </c>
      <c r="D45" s="147"/>
      <c r="E45" s="140" t="str">
        <f t="shared" si="11"/>
        <v/>
      </c>
      <c r="F45" s="201" t="str">
        <f t="shared" si="12"/>
        <v/>
      </c>
      <c r="G45" s="146" t="str">
        <f>IF(D45=0,"",VLOOKUP(C45,Podmioty!$A$17:$K$31,11,0))</f>
        <v/>
      </c>
      <c r="H45" s="233" t="str">
        <f>IF($D$34="","",ROUND(0.07*SUM('Podział budżetu na Obiekty'!E69:E73),2))</f>
        <v/>
      </c>
      <c r="I45" s="233" t="str">
        <f>IF($D$34="","",ROUND(0.07*SUM('Podział budżetu na Obiekty'!F69:F73),2))</f>
        <v/>
      </c>
      <c r="J45" s="233" t="str">
        <f t="shared" si="8"/>
        <v/>
      </c>
      <c r="K45" s="233" t="str">
        <f t="shared" si="13"/>
        <v/>
      </c>
      <c r="L45" s="233" t="str">
        <f t="shared" si="9"/>
        <v/>
      </c>
    </row>
  </sheetData>
  <sheetProtection algorithmName="SHA-512" hashValue="auIBR7+Y6ThIzy9X9+Op4jfYXZkbKqHmY0z4KnUYwz0WShwoW1xC8lKWwYjpQY/r8Tg+uvaGG6ZzUVvZ4p64vg==" saltValue="jy9//S27IL2yRtn7gBHDYA==" spinCount="100000" sheet="1" formatCells="0" formatColumns="0" formatRows="0"/>
  <mergeCells count="4">
    <mergeCell ref="J28:L28"/>
    <mergeCell ref="A29:A30"/>
    <mergeCell ref="H27:I27"/>
    <mergeCell ref="H26:I26"/>
  </mergeCells>
  <phoneticPr fontId="3" type="noConversion"/>
  <conditionalFormatting sqref="F31:F45">
    <cfRule type="containsText" dxfId="2" priority="3" operator="containsText" text="wydatek">
      <formula>NOT(ISERROR(SEARCH("wydatek",F31)))</formula>
    </cfRule>
  </conditionalFormatting>
  <conditionalFormatting sqref="H30">
    <cfRule type="cellIs" dxfId="1" priority="2" operator="greaterThan">
      <formula>$H$28</formula>
    </cfRule>
  </conditionalFormatting>
  <conditionalFormatting sqref="I30">
    <cfRule type="cellIs" dxfId="0" priority="1" operator="greaterThan">
      <formula>$I$28</formula>
    </cfRule>
  </conditionalFormatting>
  <dataValidations count="2">
    <dataValidation type="list" allowBlank="1" showInputMessage="1" showErrorMessage="1" sqref="C31:C45" xr:uid="{00000000-0002-0000-0A00-000000000000}">
      <formula1>$D$3:$D$17</formula1>
    </dataValidation>
    <dataValidation type="list" allowBlank="1" showInputMessage="1" showErrorMessage="1" sqref="D31:D45" xr:uid="{00000000-0002-0000-0A00-000001000000}">
      <formula1>$C$3:$C$8</formula1>
    </dataValidation>
  </dataValidations>
  <pageMargins left="0.7" right="0.7" top="0.75" bottom="0.75" header="0.3" footer="0.3"/>
  <pageSetup paperSize="9" scale="39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52"/>
  <sheetViews>
    <sheetView showGridLines="0" topLeftCell="A5" zoomScale="75" zoomScaleNormal="60" workbookViewId="0">
      <selection activeCell="H47" sqref="H47"/>
    </sheetView>
  </sheetViews>
  <sheetFormatPr baseColWidth="10" defaultColWidth="11.1640625" defaultRowHeight="16" x14ac:dyDescent="0.2"/>
  <cols>
    <col min="1" max="1" width="1.83203125" customWidth="1"/>
    <col min="2" max="2" width="4.33203125" customWidth="1"/>
    <col min="6" max="6" width="12.83203125" customWidth="1"/>
    <col min="7" max="7" width="22.6640625" customWidth="1"/>
    <col min="8" max="8" width="27.6640625" customWidth="1"/>
    <col min="9" max="9" width="17.83203125" customWidth="1"/>
    <col min="10" max="12" width="17.6640625" customWidth="1"/>
    <col min="13" max="13" width="13.6640625" customWidth="1"/>
    <col min="14" max="14" width="11.6640625" bestFit="1" customWidth="1"/>
    <col min="15" max="15" width="16.33203125" customWidth="1"/>
    <col min="16" max="16" width="10.5" customWidth="1"/>
    <col min="17" max="17" width="8" customWidth="1"/>
    <col min="18" max="18" width="6.83203125" customWidth="1"/>
  </cols>
  <sheetData>
    <row r="1" spans="1:33" hidden="1" x14ac:dyDescent="0.2">
      <c r="H1" t="s">
        <v>368</v>
      </c>
      <c r="I1">
        <f>'Dane wejściowe'!$G$13</f>
        <v>0</v>
      </c>
    </row>
    <row r="2" spans="1:33" hidden="1" x14ac:dyDescent="0.2"/>
    <row r="3" spans="1:33" hidden="1" x14ac:dyDescent="0.2"/>
    <row r="4" spans="1:33" hidden="1" x14ac:dyDescent="0.2"/>
    <row r="5" spans="1:33" s="1" customFormat="1" ht="28" customHeight="1" x14ac:dyDescent="0.2">
      <c r="B5" s="41"/>
      <c r="C5" s="253" t="s">
        <v>99</v>
      </c>
      <c r="D5" s="253"/>
      <c r="E5" s="253"/>
      <c r="F5" s="41"/>
      <c r="G5" s="41"/>
      <c r="H5" s="41"/>
      <c r="I5" s="41"/>
      <c r="J5" s="41"/>
      <c r="K5" s="41"/>
      <c r="L5" s="41"/>
      <c r="M5" s="41"/>
    </row>
    <row r="6" spans="1:33" s="1" customFormat="1" ht="28" customHeight="1" x14ac:dyDescent="0.2">
      <c r="A6" s="38"/>
      <c r="C6" s="253"/>
      <c r="D6" s="253"/>
      <c r="E6" s="253"/>
      <c r="M6" s="36"/>
      <c r="N6" s="36"/>
      <c r="O6" s="36"/>
      <c r="P6" s="36"/>
      <c r="Q6" s="36"/>
      <c r="R6" s="37"/>
    </row>
    <row r="7" spans="1:33" s="1" customFormat="1" x14ac:dyDescent="0.2">
      <c r="A7" s="38"/>
      <c r="C7" s="3" t="s">
        <v>115</v>
      </c>
      <c r="D7" s="21" t="s">
        <v>87</v>
      </c>
      <c r="E7" s="21"/>
      <c r="F7" s="3"/>
      <c r="G7" s="3"/>
      <c r="H7" s="3"/>
      <c r="I7" s="45" t="s">
        <v>117</v>
      </c>
      <c r="J7" s="28" t="s">
        <v>380</v>
      </c>
      <c r="R7" s="39"/>
    </row>
    <row r="8" spans="1:33" s="1" customFormat="1" ht="10" customHeight="1" x14ac:dyDescent="0.2">
      <c r="A8" s="38"/>
      <c r="C8" s="3"/>
      <c r="D8" s="21"/>
      <c r="E8" s="21"/>
      <c r="F8" s="3"/>
      <c r="G8" s="3"/>
      <c r="H8" s="3"/>
      <c r="I8" s="45"/>
      <c r="J8" s="28"/>
      <c r="R8" s="39"/>
    </row>
    <row r="9" spans="1:33" s="1" customFormat="1" ht="33" customHeight="1" x14ac:dyDescent="0.2">
      <c r="A9" s="38"/>
      <c r="C9" s="3" t="s">
        <v>116</v>
      </c>
      <c r="D9" s="254" t="s">
        <v>103</v>
      </c>
      <c r="E9" s="254"/>
      <c r="F9" s="254"/>
      <c r="G9" s="254"/>
      <c r="H9" s="254"/>
      <c r="I9" s="45" t="s">
        <v>104</v>
      </c>
      <c r="J9" s="28"/>
      <c r="R9" s="39"/>
    </row>
    <row r="10" spans="1:33" s="1" customFormat="1" ht="33" customHeight="1" x14ac:dyDescent="0.2">
      <c r="A10" s="38"/>
      <c r="B10" s="41"/>
      <c r="C10" s="40"/>
      <c r="D10" s="48"/>
      <c r="E10" s="48"/>
      <c r="F10" s="48"/>
      <c r="G10" s="48"/>
      <c r="H10" s="48"/>
      <c r="I10" s="49"/>
      <c r="J10" s="41"/>
      <c r="K10" s="41"/>
      <c r="L10" s="41"/>
      <c r="M10" s="41"/>
      <c r="N10" s="41"/>
      <c r="O10" s="41"/>
      <c r="P10" s="41"/>
      <c r="Q10" s="41"/>
      <c r="R10" s="160"/>
    </row>
    <row r="11" spans="1:33" ht="37" x14ac:dyDescent="0.2">
      <c r="A11" s="11"/>
      <c r="B11" s="14"/>
      <c r="C11" s="255" t="s">
        <v>102</v>
      </c>
      <c r="D11" s="255"/>
      <c r="E11" s="255"/>
      <c r="F11" s="255"/>
      <c r="G11" s="255"/>
      <c r="H11" s="32"/>
      <c r="I11" s="33"/>
      <c r="J11" s="33"/>
      <c r="K11" s="33"/>
      <c r="L11" s="33"/>
      <c r="M11" s="33"/>
      <c r="N11" s="33"/>
      <c r="O11" s="2"/>
      <c r="P11" s="2"/>
      <c r="Q11" s="2"/>
      <c r="R11" s="2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37" x14ac:dyDescent="0.2">
      <c r="A12" s="11"/>
      <c r="B12" s="16"/>
      <c r="C12" s="247"/>
      <c r="D12" s="247"/>
      <c r="E12" s="247"/>
      <c r="F12" s="247"/>
      <c r="G12" s="247"/>
      <c r="H12" s="65"/>
      <c r="I12" s="2"/>
      <c r="J12" s="2"/>
      <c r="K12" s="2"/>
      <c r="L12" s="2"/>
      <c r="M12" s="2"/>
      <c r="N12" s="2"/>
      <c r="O12" s="34"/>
      <c r="P12" s="34"/>
      <c r="Q12" s="34"/>
      <c r="R12" s="37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35" thickBot="1" x14ac:dyDescent="0.25">
      <c r="A13" s="11"/>
      <c r="B13" s="16"/>
      <c r="C13" s="11"/>
      <c r="D13" s="11"/>
      <c r="E13" s="11"/>
      <c r="F13" s="11"/>
      <c r="G13" s="11"/>
      <c r="H13" s="22" t="s">
        <v>39</v>
      </c>
      <c r="I13" s="22" t="s">
        <v>67</v>
      </c>
      <c r="J13" s="22" t="s">
        <v>364</v>
      </c>
      <c r="K13" s="22" t="s">
        <v>395</v>
      </c>
      <c r="L13" s="22" t="s">
        <v>367</v>
      </c>
      <c r="M13" s="26" t="s">
        <v>20</v>
      </c>
      <c r="N13" s="11"/>
      <c r="O13" s="11"/>
      <c r="P13" s="11"/>
      <c r="Q13" s="11"/>
      <c r="R13" s="39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21" customHeight="1" thickBot="1" x14ac:dyDescent="0.25">
      <c r="A14" s="11"/>
      <c r="B14" s="16"/>
      <c r="C14" s="55"/>
      <c r="D14" s="56" t="s">
        <v>81</v>
      </c>
      <c r="E14" s="57"/>
      <c r="F14" s="57"/>
      <c r="G14" s="57"/>
      <c r="H14" s="167">
        <f>H31</f>
        <v>0</v>
      </c>
      <c r="I14" s="167">
        <f t="shared" ref="I14:L14" si="0">I31</f>
        <v>0</v>
      </c>
      <c r="J14" s="167">
        <f t="shared" si="0"/>
        <v>0</v>
      </c>
      <c r="K14" s="167">
        <f t="shared" si="0"/>
        <v>0</v>
      </c>
      <c r="L14" s="168">
        <f t="shared" si="0"/>
        <v>0</v>
      </c>
      <c r="M14" s="26"/>
      <c r="N14" s="18"/>
      <c r="O14" s="18"/>
      <c r="P14" s="18"/>
      <c r="Q14" s="18"/>
      <c r="R14" s="68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21" customHeight="1" x14ac:dyDescent="0.2">
      <c r="A15" s="11"/>
      <c r="B15" s="16"/>
      <c r="C15" s="11"/>
      <c r="D15" s="28" t="s">
        <v>82</v>
      </c>
      <c r="E15" s="11"/>
      <c r="F15" s="11"/>
      <c r="G15" s="11"/>
      <c r="H15" s="166">
        <f>SUM(H21:H25)</f>
        <v>0</v>
      </c>
      <c r="I15" s="166">
        <f>SUM(I21:I25)</f>
        <v>0</v>
      </c>
      <c r="J15" s="166">
        <f>SUM(J21:J25)</f>
        <v>0</v>
      </c>
      <c r="K15" s="166">
        <f>SUM(K21:K25)</f>
        <v>0</v>
      </c>
      <c r="L15" s="166">
        <f>SUM(L21:L25)</f>
        <v>0</v>
      </c>
      <c r="M15" s="24" t="e">
        <f>I15/I14</f>
        <v>#DIV/0!</v>
      </c>
      <c r="N15" s="18"/>
      <c r="O15" s="18"/>
      <c r="P15" s="18"/>
      <c r="Q15" s="18"/>
      <c r="R15" s="68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21" customHeight="1" x14ac:dyDescent="0.2">
      <c r="A16" s="11"/>
      <c r="B16" s="16"/>
      <c r="C16" s="11"/>
      <c r="D16" s="28" t="s">
        <v>83</v>
      </c>
      <c r="E16" s="11"/>
      <c r="F16" s="11"/>
      <c r="G16" s="11"/>
      <c r="H16" s="166">
        <f>'Z6 Koszty pośrednie'!H30</f>
        <v>0</v>
      </c>
      <c r="I16" s="166">
        <f>'Z6 Koszty pośrednie'!I30</f>
        <v>0</v>
      </c>
      <c r="J16" s="166">
        <f>'Z6 Koszty pośrednie'!J30</f>
        <v>0</v>
      </c>
      <c r="K16" s="166">
        <f>'Z6 Koszty pośrednie'!K30</f>
        <v>0</v>
      </c>
      <c r="L16" s="166">
        <f>'Z6 Koszty pośrednie'!L30</f>
        <v>0</v>
      </c>
      <c r="M16" s="24" t="e">
        <f>I16/I14</f>
        <v>#DIV/0!</v>
      </c>
      <c r="N16" s="271"/>
      <c r="O16" s="215" t="s">
        <v>369</v>
      </c>
      <c r="P16" s="216" t="str">
        <f>IF(I15=0,"",I16/I15)</f>
        <v/>
      </c>
      <c r="Q16" s="216"/>
      <c r="R16" s="217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x14ac:dyDescent="0.2">
      <c r="A17" s="11"/>
      <c r="B17" s="43"/>
      <c r="C17" s="14"/>
      <c r="D17" s="17"/>
      <c r="E17" s="14"/>
      <c r="F17" s="14"/>
      <c r="G17" s="14"/>
      <c r="H17" s="161"/>
      <c r="I17" s="161"/>
      <c r="J17" s="161"/>
      <c r="K17" s="162"/>
      <c r="L17" s="162"/>
      <c r="M17" s="71" t="e">
        <f>SUM(M15:M16)</f>
        <v>#DIV/0!</v>
      </c>
      <c r="N17" s="162"/>
      <c r="O17" s="162"/>
      <c r="P17" s="162"/>
      <c r="Q17" s="162"/>
      <c r="R17" s="163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1" customFormat="1" ht="28" customHeight="1" x14ac:dyDescent="0.2">
      <c r="C18" s="249" t="s">
        <v>105</v>
      </c>
      <c r="D18" s="249"/>
      <c r="E18" s="249"/>
      <c r="F18" s="249"/>
      <c r="G18" s="6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33" s="1" customFormat="1" ht="28" customHeight="1" x14ac:dyDescent="0.2">
      <c r="B19" s="35"/>
      <c r="C19" s="249"/>
      <c r="D19" s="249"/>
      <c r="E19" s="249"/>
      <c r="F19" s="249"/>
      <c r="G19" s="6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2"/>
    </row>
    <row r="20" spans="1:33" s="11" customFormat="1" ht="63" customHeight="1" x14ac:dyDescent="0.2">
      <c r="B20" s="16"/>
      <c r="D20" s="250" t="s">
        <v>138</v>
      </c>
      <c r="E20" s="250"/>
      <c r="F20" s="250"/>
      <c r="G20" s="22" t="s">
        <v>140</v>
      </c>
      <c r="H20" s="22" t="s">
        <v>39</v>
      </c>
      <c r="I20" s="22" t="s">
        <v>67</v>
      </c>
      <c r="J20" s="22" t="s">
        <v>364</v>
      </c>
      <c r="K20" s="22" t="s">
        <v>395</v>
      </c>
      <c r="L20" s="22" t="s">
        <v>367</v>
      </c>
      <c r="M20" s="26" t="s">
        <v>20</v>
      </c>
      <c r="N20" s="258" t="s">
        <v>78</v>
      </c>
      <c r="O20" s="258"/>
      <c r="P20" s="26"/>
      <c r="Q20" s="26"/>
      <c r="R20" s="69"/>
      <c r="S20" s="12"/>
    </row>
    <row r="21" spans="1:33" s="11" customFormat="1" ht="22" customHeight="1" x14ac:dyDescent="0.2">
      <c r="B21" s="16"/>
      <c r="C21" s="11" t="s">
        <v>12</v>
      </c>
      <c r="D21" s="11" t="s">
        <v>229</v>
      </c>
      <c r="G21" s="11" t="s">
        <v>8</v>
      </c>
      <c r="H21" s="15">
        <f>'Z1 Wydatki audytowe'!H40</f>
        <v>0</v>
      </c>
      <c r="I21" s="15">
        <f>'Z1 Wydatki audytowe'!I40</f>
        <v>0</v>
      </c>
      <c r="J21" s="15">
        <f>'Z1 Wydatki audytowe'!J40</f>
        <v>0</v>
      </c>
      <c r="K21" s="15">
        <f>'Z1 Wydatki audytowe'!K40</f>
        <v>0</v>
      </c>
      <c r="L21" s="15">
        <f>'Z1 Wydatki audytowe'!L40</f>
        <v>0</v>
      </c>
      <c r="M21" s="24" t="e">
        <f t="shared" ref="M21:M29" si="1">I21/$I$31</f>
        <v>#DIV/0!</v>
      </c>
      <c r="N21" s="257" t="s">
        <v>79</v>
      </c>
      <c r="O21" s="257"/>
      <c r="P21" s="170"/>
      <c r="Q21" s="170"/>
      <c r="R21" s="68"/>
    </row>
    <row r="22" spans="1:33" s="11" customFormat="1" ht="22" customHeight="1" x14ac:dyDescent="0.2">
      <c r="B22" s="16"/>
      <c r="C22" s="11" t="s">
        <v>13</v>
      </c>
      <c r="D22" s="11" t="s">
        <v>231</v>
      </c>
      <c r="G22" s="11" t="s">
        <v>8</v>
      </c>
      <c r="H22" s="23">
        <f>'Z2 Pozostałe roboty budowla'!H30</f>
        <v>0</v>
      </c>
      <c r="I22" s="23">
        <f>'Z2 Pozostałe roboty budowla'!I30</f>
        <v>0</v>
      </c>
      <c r="J22" s="23">
        <f>'Z2 Pozostałe roboty budowla'!J30</f>
        <v>0</v>
      </c>
      <c r="K22" s="23">
        <f>'Z2 Pozostałe roboty budowla'!K30</f>
        <v>0</v>
      </c>
      <c r="L22" s="23">
        <f>'Z2 Pozostałe roboty budowla'!L30</f>
        <v>0</v>
      </c>
      <c r="M22" s="24" t="e">
        <f t="shared" si="1"/>
        <v>#DIV/0!</v>
      </c>
      <c r="N22" s="257" t="s">
        <v>79</v>
      </c>
      <c r="O22" s="257"/>
      <c r="P22" s="187">
        <f>IF(Q22&lt;=15%,1,0)</f>
        <v>1</v>
      </c>
      <c r="Q22" s="225">
        <f>IF(J21=0,0,J22/J21)</f>
        <v>0</v>
      </c>
      <c r="R22" s="39"/>
      <c r="T22" s="11" t="s">
        <v>383</v>
      </c>
    </row>
    <row r="23" spans="1:33" s="11" customFormat="1" ht="22" customHeight="1" x14ac:dyDescent="0.2">
      <c r="B23" s="16"/>
      <c r="C23" s="11" t="s">
        <v>14</v>
      </c>
      <c r="D23" s="11" t="s">
        <v>142</v>
      </c>
      <c r="G23" s="11" t="s">
        <v>143</v>
      </c>
      <c r="H23" s="23">
        <f>'Z3 Prace przygotowawcze'!H30</f>
        <v>0</v>
      </c>
      <c r="I23" s="23">
        <f>'Z3 Prace przygotowawcze'!I30</f>
        <v>0</v>
      </c>
      <c r="J23" s="23">
        <f>'Z3 Prace przygotowawcze'!J30</f>
        <v>0</v>
      </c>
      <c r="K23" s="23">
        <f>'Z3 Prace przygotowawcze'!K30</f>
        <v>0</v>
      </c>
      <c r="L23" s="23">
        <f>'Z3 Prace przygotowawcze'!L30</f>
        <v>0</v>
      </c>
      <c r="M23" s="24" t="e">
        <f t="shared" si="1"/>
        <v>#DIV/0!</v>
      </c>
      <c r="N23" s="257" t="s">
        <v>79</v>
      </c>
      <c r="O23" s="257"/>
      <c r="P23" s="170"/>
      <c r="Q23" s="13"/>
      <c r="R23" s="39"/>
    </row>
    <row r="24" spans="1:33" s="11" customFormat="1" ht="22" customHeight="1" x14ac:dyDescent="0.2">
      <c r="B24" s="16"/>
      <c r="C24" s="11" t="s">
        <v>15</v>
      </c>
      <c r="D24" s="11" t="s">
        <v>330</v>
      </c>
      <c r="G24" s="11" t="s">
        <v>143</v>
      </c>
      <c r="H24" s="23">
        <f>'Z4 Działania edukacyjne doradcz'!H30</f>
        <v>0</v>
      </c>
      <c r="I24" s="23">
        <f>'Z4 Działania edukacyjne doradcz'!I30</f>
        <v>0</v>
      </c>
      <c r="J24" s="23">
        <f>'Z4 Działania edukacyjne doradcz'!J30</f>
        <v>0</v>
      </c>
      <c r="K24" s="23">
        <f>'Z4 Działania edukacyjne doradcz'!K30</f>
        <v>0</v>
      </c>
      <c r="L24" s="23">
        <f>'Z4 Działania edukacyjne doradcz'!L30</f>
        <v>0</v>
      </c>
      <c r="M24" s="24" t="e">
        <f t="shared" si="1"/>
        <v>#DIV/0!</v>
      </c>
      <c r="N24" s="257" t="s">
        <v>79</v>
      </c>
      <c r="O24" s="257"/>
      <c r="P24" s="187">
        <f>IF(Q24&lt;=5%,1,0)</f>
        <v>1</v>
      </c>
      <c r="Q24" s="225">
        <f>IF(J24=0,0,J24/J31)</f>
        <v>0</v>
      </c>
      <c r="R24" s="39"/>
      <c r="T24" s="11" t="s">
        <v>384</v>
      </c>
    </row>
    <row r="25" spans="1:33" s="11" customFormat="1" ht="45" customHeight="1" x14ac:dyDescent="0.2">
      <c r="B25" s="16"/>
      <c r="C25" s="11" t="s">
        <v>16</v>
      </c>
      <c r="D25" s="11" t="s">
        <v>139</v>
      </c>
      <c r="G25" s="11" t="s">
        <v>9</v>
      </c>
      <c r="H25" s="23">
        <f>'Z5 Wkład niepieniężny'!I30</f>
        <v>0</v>
      </c>
      <c r="I25" s="23">
        <f>'Z5 Wkład niepieniężny'!J30</f>
        <v>0</v>
      </c>
      <c r="J25" s="23">
        <f>'Z5 Wkład niepieniężny'!K30</f>
        <v>0</v>
      </c>
      <c r="K25" s="23">
        <f>'Z5 Wkład niepieniężny'!L30</f>
        <v>0</v>
      </c>
      <c r="L25" s="23">
        <f>'Z5 Wkład niepieniężny'!M30</f>
        <v>0</v>
      </c>
      <c r="M25" s="24" t="e">
        <f t="shared" si="1"/>
        <v>#DIV/0!</v>
      </c>
      <c r="N25" s="257" t="s">
        <v>79</v>
      </c>
      <c r="O25" s="257"/>
      <c r="P25" s="187">
        <f>IF(I25&lt;=(I31-J31),1,0)</f>
        <v>1</v>
      </c>
      <c r="Q25" s="226">
        <f>IF(J31&lt;=I31-I25,1,0)</f>
        <v>1</v>
      </c>
      <c r="R25" s="188">
        <f>IF(I25=0,1,IF(T94&lt;=25%,1,0))</f>
        <v>1</v>
      </c>
      <c r="T25" s="252" t="s">
        <v>394</v>
      </c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</row>
    <row r="26" spans="1:33" s="11" customFormat="1" ht="31" customHeight="1" x14ac:dyDescent="0.2">
      <c r="B26" s="16"/>
      <c r="C26" s="211" t="s">
        <v>376</v>
      </c>
      <c r="D26" s="212" t="s">
        <v>40</v>
      </c>
      <c r="E26" s="213"/>
      <c r="F26" s="212"/>
      <c r="H26" s="221">
        <f>SUMIFS('Z5 Wkład niepieniężny'!$I$31:$I$85,'Z5 Wkład niepieniężny'!$D$31:$D$85,'Z5 Wkład niepieniężny'!$B$18)</f>
        <v>0</v>
      </c>
      <c r="I26" s="221">
        <f>SUMIFS('Z5 Wkład niepieniężny'!$J$31:$J$85,'Z5 Wkład niepieniężny'!$D$31:$D$85,'Z5 Wkład niepieniężny'!$B$18)</f>
        <v>0</v>
      </c>
      <c r="J26" s="221">
        <f>SUMIFS('Z5 Wkład niepieniężny'!$K$31:$K$85,'Z5 Wkład niepieniężny'!$D$31:$D$85,'Z5 Wkład niepieniężny'!$B$18)</f>
        <v>0</v>
      </c>
      <c r="K26" s="221">
        <f>SUMIFS('Z5 Wkład niepieniężny'!$L$31:$L$85,'Z5 Wkład niepieniężny'!$D$31:$D$85,'Z5 Wkład niepieniężny'!$B$18)</f>
        <v>0</v>
      </c>
      <c r="L26" s="221">
        <f>SUMIFS('Z5 Wkład niepieniężny'!$M$31:$M$85,'Z5 Wkład niepieniężny'!$D$31:$D$85,'Z5 Wkład niepieniężny'!$B$18)</f>
        <v>0</v>
      </c>
      <c r="M26" s="24" t="e">
        <f t="shared" si="1"/>
        <v>#DIV/0!</v>
      </c>
      <c r="N26" s="170"/>
      <c r="O26" s="170"/>
      <c r="P26" s="187">
        <f>IF(I26=0,1,IF(M26&lt;=10%,1,0))</f>
        <v>1</v>
      </c>
      <c r="Q26" s="226"/>
      <c r="R26" s="39"/>
      <c r="T26" s="19" t="s">
        <v>392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s="11" customFormat="1" ht="51" customHeight="1" x14ac:dyDescent="0.2">
      <c r="B27" s="16"/>
      <c r="C27" s="211" t="s">
        <v>376</v>
      </c>
      <c r="D27" s="259" t="s">
        <v>65</v>
      </c>
      <c r="E27" s="259"/>
      <c r="F27" s="259"/>
      <c r="H27" s="221">
        <f>SUMIFS('Z5 Wkład niepieniężny'!$I$31:$I$85,'Z5 Wkład niepieniężny'!$D$31:$D$85,'Z5 Wkład niepieniężny'!$B$19)</f>
        <v>0</v>
      </c>
      <c r="I27" s="221">
        <f>SUMIFS('Z5 Wkład niepieniężny'!$J$31:$J$85,'Z5 Wkład niepieniężny'!$D$31:$D$85,'Z5 Wkład niepieniężny'!$B$19)</f>
        <v>0</v>
      </c>
      <c r="J27" s="221">
        <f>SUMIFS('Z5 Wkład niepieniężny'!$K$31:$K$85,'Z5 Wkład niepieniężny'!$D$31:$D$85,'Z5 Wkład niepieniężny'!$B$19)</f>
        <v>0</v>
      </c>
      <c r="K27" s="221">
        <f>SUMIFS('Z5 Wkład niepieniężny'!$L$31:$L$85,'Z5 Wkład niepieniężny'!$D$31:$D$85,'Z5 Wkład niepieniężny'!$B$19)</f>
        <v>0</v>
      </c>
      <c r="L27" s="221">
        <f>SUMIFS('Z5 Wkład niepieniężny'!$M$31:$M$85,'Z5 Wkład niepieniężny'!$D$31:$D$85,'Z5 Wkład niepieniężny'!$B$19)</f>
        <v>0</v>
      </c>
      <c r="M27" s="24" t="e">
        <f t="shared" si="1"/>
        <v>#DIV/0!</v>
      </c>
      <c r="N27" s="170"/>
      <c r="O27" s="170"/>
      <c r="P27" s="187">
        <f>IF(I27=0,1,IF(M27&lt;=15%,1,0))</f>
        <v>1</v>
      </c>
      <c r="Q27" s="187"/>
      <c r="R27" s="188"/>
      <c r="T27" s="19" t="s">
        <v>393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s="11" customFormat="1" ht="30" customHeight="1" x14ac:dyDescent="0.2">
      <c r="B28" s="16"/>
      <c r="C28" s="219" t="s">
        <v>376</v>
      </c>
      <c r="D28" s="220" t="s">
        <v>387</v>
      </c>
      <c r="E28" s="214"/>
      <c r="F28" s="214"/>
      <c r="H28" s="221">
        <f>SUMIFS('Z5 Wkład niepieniężny'!$I$31:$I$85,'Z5 Wkład niepieniężny'!$D$31:$D$85,'Z5 Wkład niepieniężny'!$B$20)</f>
        <v>0</v>
      </c>
      <c r="I28" s="221">
        <f>SUMIFS('Z5 Wkład niepieniężny'!$J$31:$J$85,'Z5 Wkład niepieniężny'!$D$31:$D$85,'Z5 Wkład niepieniężny'!$B$20)</f>
        <v>0</v>
      </c>
      <c r="J28" s="221">
        <f>SUMIFS('Z5 Wkład niepieniężny'!$K$31:$K$85,'Z5 Wkład niepieniężny'!$D$31:$D$85,'Z5 Wkład niepieniężny'!$B$20)</f>
        <v>0</v>
      </c>
      <c r="K28" s="221">
        <f>SUMIFS('Z5 Wkład niepieniężny'!$L$31:$L$85,'Z5 Wkład niepieniężny'!$D$31:$D$85,'Z5 Wkład niepieniężny'!$B$20)</f>
        <v>0</v>
      </c>
      <c r="L28" s="221">
        <f>SUMIFS('Z5 Wkład niepieniężny'!$M$31:$M$85,'Z5 Wkład niepieniężny'!$D$31:$D$85,'Z5 Wkład niepieniężny'!$B$20)</f>
        <v>0</v>
      </c>
      <c r="M28" s="24" t="e">
        <f t="shared" si="1"/>
        <v>#DIV/0!</v>
      </c>
      <c r="N28" s="170"/>
      <c r="O28" s="170"/>
      <c r="P28" s="187"/>
      <c r="Q28" s="187"/>
      <c r="R28" s="188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s="11" customFormat="1" ht="20" customHeight="1" x14ac:dyDescent="0.2">
      <c r="B29" s="16"/>
      <c r="C29" s="11" t="s">
        <v>125</v>
      </c>
      <c r="D29" s="252" t="s">
        <v>88</v>
      </c>
      <c r="E29" s="252"/>
      <c r="F29" s="252"/>
      <c r="G29" s="11" t="s">
        <v>88</v>
      </c>
      <c r="H29" s="23">
        <f>H16</f>
        <v>0</v>
      </c>
      <c r="I29" s="23">
        <f>I16</f>
        <v>0</v>
      </c>
      <c r="J29" s="23">
        <f>J16</f>
        <v>0</v>
      </c>
      <c r="K29" s="23">
        <f>K16</f>
        <v>0</v>
      </c>
      <c r="L29" s="23">
        <f>L16</f>
        <v>0</v>
      </c>
      <c r="M29" s="24" t="e">
        <f t="shared" si="1"/>
        <v>#DIV/0!</v>
      </c>
      <c r="N29" s="257" t="s">
        <v>80</v>
      </c>
      <c r="O29" s="257"/>
      <c r="P29" s="170"/>
      <c r="Q29" s="170"/>
      <c r="R29" s="68"/>
    </row>
    <row r="30" spans="1:33" s="11" customFormat="1" ht="6" customHeight="1" thickBot="1" x14ac:dyDescent="0.25">
      <c r="B30" s="16"/>
      <c r="D30" s="27"/>
      <c r="E30" s="27"/>
      <c r="F30" s="27"/>
      <c r="G30" s="27"/>
      <c r="H30" s="23"/>
      <c r="I30" s="23"/>
      <c r="J30" s="23"/>
      <c r="K30" s="23"/>
      <c r="L30" s="23"/>
      <c r="M30" s="24"/>
      <c r="N30" s="19"/>
      <c r="O30" s="19"/>
      <c r="P30" s="19"/>
      <c r="Q30" s="19"/>
      <c r="R30" s="39"/>
    </row>
    <row r="31" spans="1:33" s="11" customFormat="1" ht="35" customHeight="1" thickBot="1" x14ac:dyDescent="0.25">
      <c r="B31" s="16"/>
      <c r="D31" s="58" t="s">
        <v>81</v>
      </c>
      <c r="E31" s="56"/>
      <c r="F31" s="56"/>
      <c r="G31" s="56"/>
      <c r="H31" s="50">
        <f>SUM(H21:H25,H29)</f>
        <v>0</v>
      </c>
      <c r="I31" s="50">
        <f>SUM(I21:I25,I29)</f>
        <v>0</v>
      </c>
      <c r="J31" s="50">
        <f t="shared" ref="I31:L31" si="2">SUM(J21:J25,J29)</f>
        <v>0</v>
      </c>
      <c r="K31" s="50">
        <f t="shared" si="2"/>
        <v>0</v>
      </c>
      <c r="L31" s="51">
        <f t="shared" si="2"/>
        <v>0</v>
      </c>
      <c r="M31" s="72" t="e">
        <f>SUM(M21:M25,M29)</f>
        <v>#DIV/0!</v>
      </c>
      <c r="R31" s="39"/>
      <c r="S31" s="52"/>
    </row>
    <row r="32" spans="1:33" s="11" customFormat="1" ht="13" customHeight="1" x14ac:dyDescent="0.2">
      <c r="B32" s="43"/>
      <c r="C32" s="14"/>
      <c r="D32" s="14"/>
      <c r="E32" s="14"/>
      <c r="F32" s="14"/>
      <c r="G32" s="14"/>
      <c r="H32" s="14"/>
      <c r="I32" s="14"/>
      <c r="J32" s="159" t="b">
        <f>J31=K31+L31</f>
        <v>1</v>
      </c>
      <c r="K32" s="14"/>
      <c r="L32" s="14"/>
      <c r="M32" s="14"/>
      <c r="N32" s="14"/>
      <c r="O32" s="14"/>
      <c r="P32" s="14"/>
      <c r="Q32" s="14"/>
      <c r="R32" s="44"/>
    </row>
    <row r="33" spans="2:20" s="11" customFormat="1" ht="28" customHeight="1" x14ac:dyDescent="0.2">
      <c r="C33" s="247" t="s">
        <v>101</v>
      </c>
      <c r="D33" s="247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20" s="11" customFormat="1" ht="28" customHeight="1" x14ac:dyDescent="0.2">
      <c r="B34" s="35"/>
      <c r="C34" s="247"/>
      <c r="D34" s="247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47"/>
      <c r="S34" s="12"/>
    </row>
    <row r="35" spans="2:20" s="11" customFormat="1" ht="45" customHeight="1" x14ac:dyDescent="0.2">
      <c r="B35" s="16"/>
      <c r="C35" s="32"/>
      <c r="D35" s="14"/>
      <c r="E35" s="14"/>
      <c r="F35" s="14"/>
      <c r="G35" s="14"/>
      <c r="H35" s="177" t="s">
        <v>39</v>
      </c>
      <c r="I35" s="177" t="s">
        <v>67</v>
      </c>
      <c r="J35" s="177" t="s">
        <v>17</v>
      </c>
      <c r="K35" s="22"/>
      <c r="L35" s="22"/>
      <c r="M35" s="26" t="s">
        <v>20</v>
      </c>
      <c r="R35" s="42"/>
      <c r="S35" s="12"/>
    </row>
    <row r="36" spans="2:20" s="11" customFormat="1" ht="21" customHeight="1" x14ac:dyDescent="0.2">
      <c r="B36" s="16"/>
      <c r="C36" s="32"/>
      <c r="D36" s="62" t="s">
        <v>378</v>
      </c>
      <c r="E36" s="63"/>
      <c r="F36" s="63"/>
      <c r="G36" s="63"/>
      <c r="H36" s="54">
        <f>SUM(H37:H39)</f>
        <v>0</v>
      </c>
      <c r="I36" s="54">
        <f>SUM(I37:I39)</f>
        <v>0</v>
      </c>
      <c r="J36" s="54">
        <f t="shared" ref="I36:J36" si="3">SUM(J37:J39)</f>
        <v>0</v>
      </c>
      <c r="K36" s="22"/>
      <c r="L36" s="22"/>
      <c r="M36" s="26"/>
      <c r="R36" s="42"/>
      <c r="S36" s="12"/>
    </row>
    <row r="37" spans="2:20" s="11" customFormat="1" ht="23" customHeight="1" x14ac:dyDescent="0.2">
      <c r="B37" s="16"/>
      <c r="C37" s="32"/>
      <c r="D37" s="28" t="s">
        <v>183</v>
      </c>
      <c r="H37" s="175">
        <f>'Z1 Wydatki audytowe'!P18+'Z2 Pozostałe roboty budowla'!M18+'Z3 Prace przygotowawcze'!M18+'Z4 Działania edukacyjne doradcz'!M18+'Z5 Wkład niepieniężny'!N18</f>
        <v>0</v>
      </c>
      <c r="I37" s="175">
        <f>'Z1 Wydatki audytowe'!W18+'Z2 Pozostałe roboty budowla'!P18+'Z3 Prace przygotowawcze'!P18+'Z4 Działania edukacyjne doradcz'!P18+'Z5 Wkład niepieniężny'!Q18</f>
        <v>0</v>
      </c>
      <c r="J37" s="175">
        <f>'Z1 Wydatki audytowe'!AD18+'Z2 Pozostałe roboty budowla'!T18+'Z3 Prace przygotowawcze'!T18+'Z4 Działania edukacyjne doradcz'!T18+'Z5 Wkład niepieniężny'!U18</f>
        <v>0</v>
      </c>
      <c r="K37" s="22"/>
      <c r="L37" s="22"/>
      <c r="M37" s="158" t="e">
        <f>I37/$I$31</f>
        <v>#DIV/0!</v>
      </c>
      <c r="R37" s="42"/>
      <c r="S37" s="12"/>
    </row>
    <row r="38" spans="2:20" s="11" customFormat="1" ht="24" customHeight="1" x14ac:dyDescent="0.2">
      <c r="B38" s="16"/>
      <c r="D38" s="256" t="s">
        <v>85</v>
      </c>
      <c r="E38" s="256"/>
      <c r="F38" s="256"/>
      <c r="G38" s="13"/>
      <c r="H38" s="175">
        <f>'Z1 Wydatki audytowe'!Q18+'Z2 Pozostałe roboty budowla'!N18+'Z3 Prace przygotowawcze'!N18+'Z4 Działania edukacyjne doradcz'!N18+'Z5 Wkład niepieniężny'!O18+H29</f>
        <v>0</v>
      </c>
      <c r="I38" s="175">
        <f>'Z1 Wydatki audytowe'!X18+'Z2 Pozostałe roboty budowla'!Q18+'Z3 Prace przygotowawcze'!Q18+'Z4 Działania edukacyjne doradcz'!Q18+'Z5 Wkład niepieniężny'!R18+I29</f>
        <v>0</v>
      </c>
      <c r="J38" s="175">
        <f>'Z1 Wydatki audytowe'!AE18+'Z2 Pozostałe roboty budowla'!U18+'Z3 Prace przygotowawcze'!U18+'Z4 Działania edukacyjne doradcz'!U18+'Z5 Wkład niepieniężny'!V18+J29</f>
        <v>0</v>
      </c>
      <c r="K38" s="25"/>
      <c r="L38" s="25"/>
      <c r="M38" s="158" t="e">
        <f t="shared" ref="M38" si="4">I38/$I$31</f>
        <v>#DIV/0!</v>
      </c>
      <c r="N38" s="24"/>
      <c r="R38" s="42"/>
      <c r="S38" s="12"/>
    </row>
    <row r="39" spans="2:20" s="11" customFormat="1" ht="24" customHeight="1" x14ac:dyDescent="0.2">
      <c r="B39" s="16"/>
      <c r="D39" s="248" t="s">
        <v>84</v>
      </c>
      <c r="E39" s="248"/>
      <c r="F39" s="248"/>
      <c r="G39" s="59"/>
      <c r="H39" s="176">
        <f>SUM(H40:H41)</f>
        <v>0</v>
      </c>
      <c r="I39" s="176">
        <f>SUM(I40:I41)</f>
        <v>0</v>
      </c>
      <c r="J39" s="176">
        <f>SUM(J40:J41)</f>
        <v>0</v>
      </c>
      <c r="K39" s="25"/>
      <c r="L39" s="25"/>
      <c r="M39" s="158" t="e">
        <f>I39/$I$31</f>
        <v>#DIV/0!</v>
      </c>
      <c r="N39" s="24"/>
      <c r="R39" s="42"/>
      <c r="S39" s="12"/>
    </row>
    <row r="40" spans="2:20" s="11" customFormat="1" ht="24" customHeight="1" x14ac:dyDescent="0.2">
      <c r="B40" s="16"/>
      <c r="D40" s="172" t="s">
        <v>376</v>
      </c>
      <c r="E40" s="13" t="s">
        <v>388</v>
      </c>
      <c r="F40" s="13"/>
      <c r="G40" s="13"/>
      <c r="H40" s="25">
        <f>'Z1 Wydatki audytowe'!R18</f>
        <v>0</v>
      </c>
      <c r="I40" s="25">
        <f>'Z1 Wydatki audytowe'!Y18</f>
        <v>0</v>
      </c>
      <c r="J40" s="25">
        <f>'Z1 Wydatki audytowe'!AF18</f>
        <v>0</v>
      </c>
      <c r="N40" s="24"/>
      <c r="R40" s="42"/>
      <c r="S40" s="12"/>
      <c r="T40" s="25"/>
    </row>
    <row r="41" spans="2:20" s="11" customFormat="1" ht="24" customHeight="1" x14ac:dyDescent="0.2">
      <c r="B41" s="16"/>
      <c r="D41" s="172" t="s">
        <v>376</v>
      </c>
      <c r="E41" s="13" t="s">
        <v>389</v>
      </c>
      <c r="F41" s="13"/>
      <c r="G41" s="13"/>
      <c r="H41" s="25">
        <f>'Z1 Wydatki audytowe'!S18</f>
        <v>0</v>
      </c>
      <c r="I41" s="25">
        <f>'Z1 Wydatki audytowe'!Z18</f>
        <v>0</v>
      </c>
      <c r="J41" s="25">
        <f>'Z1 Wydatki audytowe'!AG18</f>
        <v>0</v>
      </c>
      <c r="K41" s="25"/>
      <c r="L41" s="25"/>
      <c r="M41" s="158"/>
      <c r="N41" s="24"/>
      <c r="R41" s="42"/>
      <c r="S41" s="12"/>
    </row>
    <row r="42" spans="2:20" s="11" customFormat="1" x14ac:dyDescent="0.2">
      <c r="B42" s="43"/>
      <c r="C42" s="14"/>
      <c r="D42" s="14"/>
      <c r="E42" s="14"/>
      <c r="F42" s="14"/>
      <c r="G42" s="14"/>
      <c r="H42" s="174" t="b">
        <f>SUM(H37:H39)=H31</f>
        <v>1</v>
      </c>
      <c r="I42" s="174" t="b">
        <f>SUM(I37:I39)=I31</f>
        <v>1</v>
      </c>
      <c r="J42" s="174" t="b">
        <f>SUM(J37:J39)=J31</f>
        <v>1</v>
      </c>
      <c r="K42" s="70"/>
      <c r="L42" s="70"/>
      <c r="M42" s="164" t="e">
        <f>SUM(M37:M39)</f>
        <v>#DIV/0!</v>
      </c>
      <c r="N42" s="14"/>
      <c r="O42" s="14"/>
      <c r="P42" s="14"/>
      <c r="Q42" s="14"/>
      <c r="R42" s="46"/>
      <c r="S42" s="12"/>
    </row>
    <row r="43" spans="2:20" s="11" customFormat="1" ht="28" customHeight="1" x14ac:dyDescent="0.2">
      <c r="C43" s="247" t="s">
        <v>100</v>
      </c>
      <c r="D43" s="247"/>
      <c r="E43" s="247"/>
      <c r="F43" s="247"/>
      <c r="G43" s="6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0" s="11" customFormat="1" ht="22" customHeight="1" x14ac:dyDescent="0.2">
      <c r="B44" s="20"/>
      <c r="C44" s="247"/>
      <c r="D44" s="247"/>
      <c r="E44" s="247"/>
      <c r="F44" s="247"/>
      <c r="G44" s="66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47"/>
      <c r="S44" s="12"/>
    </row>
    <row r="45" spans="2:20" s="11" customFormat="1" ht="33" customHeight="1" thickBot="1" x14ac:dyDescent="0.25">
      <c r="B45" s="16"/>
      <c r="H45" s="22" t="s">
        <v>39</v>
      </c>
      <c r="I45" s="22" t="s">
        <v>67</v>
      </c>
      <c r="R45" s="42"/>
      <c r="S45" s="12"/>
    </row>
    <row r="46" spans="2:20" s="11" customFormat="1" ht="26" customHeight="1" thickBot="1" x14ac:dyDescent="0.25">
      <c r="B46" s="16"/>
      <c r="D46" s="241" t="s">
        <v>396</v>
      </c>
      <c r="E46" s="242"/>
      <c r="F46" s="242"/>
      <c r="G46" s="194"/>
      <c r="H46" s="195">
        <f>K31</f>
        <v>0</v>
      </c>
      <c r="I46" s="196">
        <f>H46</f>
        <v>0</v>
      </c>
      <c r="R46" s="42"/>
      <c r="S46" s="12"/>
    </row>
    <row r="47" spans="2:20" s="11" customFormat="1" ht="26" customHeight="1" x14ac:dyDescent="0.2">
      <c r="B47" s="16"/>
      <c r="D47" s="251" t="s">
        <v>86</v>
      </c>
      <c r="E47" s="248"/>
      <c r="F47" s="248"/>
      <c r="G47" s="193"/>
      <c r="H47" s="265"/>
      <c r="I47" s="266"/>
      <c r="R47" s="42"/>
      <c r="S47" s="12"/>
    </row>
    <row r="48" spans="2:20" s="11" customFormat="1" ht="26" customHeight="1" x14ac:dyDescent="0.2">
      <c r="B48" s="16"/>
      <c r="D48" s="243" t="s">
        <v>34</v>
      </c>
      <c r="E48" s="244"/>
      <c r="F48" s="244"/>
      <c r="G48" s="191"/>
      <c r="H48" s="53">
        <f>L31</f>
        <v>0</v>
      </c>
      <c r="I48" s="190">
        <f>H48</f>
        <v>0</v>
      </c>
      <c r="R48" s="42"/>
      <c r="S48" s="12"/>
    </row>
    <row r="49" spans="2:19" s="11" customFormat="1" ht="33" customHeight="1" x14ac:dyDescent="0.2">
      <c r="B49" s="16"/>
      <c r="D49" s="245" t="s">
        <v>35</v>
      </c>
      <c r="E49" s="246"/>
      <c r="F49" s="246"/>
      <c r="G49" s="192"/>
      <c r="H49" s="267"/>
      <c r="I49" s="268"/>
      <c r="R49" s="42"/>
      <c r="S49" s="12"/>
    </row>
    <row r="50" spans="2:19" s="11" customFormat="1" ht="26" customHeight="1" x14ac:dyDescent="0.2">
      <c r="B50" s="16"/>
      <c r="D50" s="243" t="s">
        <v>36</v>
      </c>
      <c r="E50" s="244"/>
      <c r="F50" s="244"/>
      <c r="G50" s="191"/>
      <c r="H50" s="267"/>
      <c r="I50" s="268"/>
      <c r="R50" s="42"/>
      <c r="S50" s="12"/>
    </row>
    <row r="51" spans="2:19" s="11" customFormat="1" ht="26" customHeight="1" thickBot="1" x14ac:dyDescent="0.25">
      <c r="B51" s="16"/>
      <c r="D51" s="239" t="s">
        <v>37</v>
      </c>
      <c r="E51" s="240"/>
      <c r="F51" s="240"/>
      <c r="G51" s="197"/>
      <c r="H51" s="269"/>
      <c r="I51" s="270"/>
      <c r="R51" s="42"/>
      <c r="S51" s="12"/>
    </row>
    <row r="52" spans="2:19" s="11" customFormat="1" ht="26" customHeight="1" thickBot="1" x14ac:dyDescent="0.25">
      <c r="B52" s="16"/>
      <c r="D52" s="241" t="s">
        <v>38</v>
      </c>
      <c r="E52" s="242"/>
      <c r="F52" s="242"/>
      <c r="G52" s="194"/>
      <c r="H52" s="198">
        <f>SUM(H46:H51)</f>
        <v>0</v>
      </c>
      <c r="I52" s="199">
        <f>SUM(I46:I51)</f>
        <v>0</v>
      </c>
      <c r="R52" s="42"/>
      <c r="S52" s="12"/>
    </row>
    <row r="53" spans="2:19" s="11" customFormat="1" x14ac:dyDescent="0.2">
      <c r="B53" s="43"/>
      <c r="C53" s="14"/>
      <c r="D53" s="17"/>
      <c r="E53" s="17"/>
      <c r="F53" s="17"/>
      <c r="G53" s="17"/>
      <c r="H53" s="17"/>
      <c r="I53" s="17"/>
      <c r="J53" s="14"/>
      <c r="K53" s="14"/>
      <c r="L53" s="14"/>
      <c r="M53" s="14"/>
      <c r="N53" s="14"/>
      <c r="O53" s="14"/>
      <c r="P53" s="14"/>
      <c r="Q53" s="14"/>
      <c r="R53" s="46"/>
      <c r="S53" s="12"/>
    </row>
    <row r="54" spans="2:19" s="1" customFormat="1" ht="15" x14ac:dyDescent="0.2"/>
    <row r="55" spans="2:19" s="1" customFormat="1" ht="15" hidden="1" x14ac:dyDescent="0.2"/>
    <row r="56" spans="2:19" s="1" customFormat="1" ht="15" hidden="1" x14ac:dyDescent="0.2"/>
    <row r="57" spans="2:19" s="1" customFormat="1" ht="15" hidden="1" x14ac:dyDescent="0.2">
      <c r="D57" s="1" t="s">
        <v>377</v>
      </c>
      <c r="F57" s="1" t="s">
        <v>179</v>
      </c>
      <c r="G57" s="1" t="str">
        <f>IF(O59=0,"NIE","TAK")</f>
        <v>NIE</v>
      </c>
    </row>
    <row r="58" spans="2:19" s="1" customFormat="1" ht="15" hidden="1" x14ac:dyDescent="0.2"/>
    <row r="59" spans="2:19" s="1" customFormat="1" ht="15" hidden="1" x14ac:dyDescent="0.2">
      <c r="O59" s="1">
        <f>SUM(O60:O75)</f>
        <v>0</v>
      </c>
    </row>
    <row r="60" spans="2:19" s="1" customFormat="1" ht="15" hidden="1" x14ac:dyDescent="0.2">
      <c r="C60" s="1" t="str">
        <f>'Dane wejściowe'!B27</f>
        <v>Nr obiektu</v>
      </c>
      <c r="D60" s="1" t="str">
        <f>'Dane wejściowe'!C27</f>
        <v>Nazwa obiektu</v>
      </c>
      <c r="E60" s="1" t="str">
        <f>'Dane wejściowe'!D27</f>
        <v>Nazwa podmiotu</v>
      </c>
      <c r="F60" s="1" t="str">
        <f>'Dane wejściowe'!E27</f>
        <v>Rodzaj pomocy</v>
      </c>
      <c r="G60" s="1" t="str">
        <f>'Dane wejściowe'!F27</f>
        <v>Wielkość podmiotu</v>
      </c>
      <c r="H60" s="1" t="str">
        <f>'Dane wejściowe'!G27</f>
        <v>Bez pomocy</v>
      </c>
      <c r="I60" s="1" t="str">
        <f>'Dane wejściowe'!H27</f>
        <v>pomoc de minimis</v>
      </c>
      <c r="J60" s="1" t="str">
        <f>'Dane wejściowe'!I27</f>
        <v>Art. 38a ust. 11, 14 i 15</v>
      </c>
      <c r="K60" s="1" t="str">
        <f>'Dane wejściowe'!J27</f>
        <v>Art. 38a ust. 12, 14 i 15</v>
      </c>
      <c r="L60" s="1">
        <f>'Dane wejściowe'!K27</f>
        <v>0</v>
      </c>
      <c r="M60" s="1">
        <f>'Dane wejściowe'!L27</f>
        <v>0</v>
      </c>
      <c r="N60" s="1">
        <f>'Dane wejściowe'!M27</f>
        <v>0</v>
      </c>
      <c r="O60" s="1">
        <f>IF(F61=$F$57,1,0)</f>
        <v>0</v>
      </c>
    </row>
    <row r="61" spans="2:19" s="1" customFormat="1" ht="15" hidden="1" x14ac:dyDescent="0.2">
      <c r="C61" s="1" t="str">
        <f>'Dane wejściowe'!B28</f>
        <v>Obiekt 1</v>
      </c>
      <c r="D61" s="1">
        <f>'Dane wejściowe'!C28</f>
        <v>0</v>
      </c>
      <c r="E61" s="1">
        <f>'Dane wejściowe'!D28</f>
        <v>0</v>
      </c>
      <c r="F61" s="1">
        <f>'Dane wejściowe'!E28</f>
        <v>0</v>
      </c>
      <c r="G61" s="1" t="str">
        <f>'Dane wejściowe'!F28</f>
        <v/>
      </c>
      <c r="H61" s="1" t="str">
        <f>'Dane wejściowe'!G28</f>
        <v/>
      </c>
      <c r="I61" s="1" t="str">
        <f>'Dane wejściowe'!H28</f>
        <v/>
      </c>
      <c r="J61" s="1" t="str">
        <f>'Dane wejściowe'!I28</f>
        <v/>
      </c>
      <c r="K61" s="1" t="str">
        <f>'Dane wejściowe'!J28</f>
        <v/>
      </c>
      <c r="L61" s="1">
        <f>'Dane wejściowe'!K28</f>
        <v>0</v>
      </c>
      <c r="M61" s="1" t="str">
        <f>'Dane wejściowe'!L28</f>
        <v/>
      </c>
      <c r="N61" s="1">
        <f>'Dane wejściowe'!M28</f>
        <v>0</v>
      </c>
      <c r="O61" s="1">
        <f t="shared" ref="O61:O75" si="5">IF(F62=$F$57,1,0)</f>
        <v>0</v>
      </c>
    </row>
    <row r="62" spans="2:19" s="1" customFormat="1" ht="15" hidden="1" x14ac:dyDescent="0.2">
      <c r="C62" s="1" t="str">
        <f>'Dane wejściowe'!B29</f>
        <v>Obiekt 2</v>
      </c>
      <c r="D62" s="1">
        <f>'Dane wejściowe'!C29</f>
        <v>0</v>
      </c>
      <c r="E62" s="1">
        <f>'Dane wejściowe'!D29</f>
        <v>0</v>
      </c>
      <c r="F62" s="1">
        <f>'Dane wejściowe'!E29</f>
        <v>0</v>
      </c>
      <c r="G62" s="1" t="str">
        <f>'Dane wejściowe'!F29</f>
        <v/>
      </c>
      <c r="H62" s="1" t="str">
        <f>'Dane wejściowe'!G29</f>
        <v/>
      </c>
      <c r="I62" s="1" t="str">
        <f>'Dane wejściowe'!H29</f>
        <v/>
      </c>
      <c r="J62" s="1" t="str">
        <f>'Dane wejściowe'!I29</f>
        <v/>
      </c>
      <c r="K62" s="1" t="str">
        <f>'Dane wejściowe'!J29</f>
        <v/>
      </c>
      <c r="L62" s="1">
        <f>'Dane wejściowe'!K29</f>
        <v>0</v>
      </c>
      <c r="M62" s="1" t="str">
        <f>'Dane wejściowe'!L29</f>
        <v/>
      </c>
      <c r="N62" s="1">
        <f>'Dane wejściowe'!M29</f>
        <v>0</v>
      </c>
      <c r="O62" s="1">
        <f t="shared" si="5"/>
        <v>0</v>
      </c>
    </row>
    <row r="63" spans="2:19" s="1" customFormat="1" ht="15" hidden="1" x14ac:dyDescent="0.2">
      <c r="C63" s="1" t="str">
        <f>'Dane wejściowe'!B30</f>
        <v>Obiekt 3</v>
      </c>
      <c r="D63" s="1">
        <f>'Dane wejściowe'!C30</f>
        <v>0</v>
      </c>
      <c r="E63" s="1">
        <f>'Dane wejściowe'!D30</f>
        <v>0</v>
      </c>
      <c r="F63" s="1">
        <f>'Dane wejściowe'!E30</f>
        <v>0</v>
      </c>
      <c r="G63" s="1" t="str">
        <f>'Dane wejściowe'!F30</f>
        <v/>
      </c>
      <c r="H63" s="1" t="str">
        <f>'Dane wejściowe'!G30</f>
        <v/>
      </c>
      <c r="I63" s="1" t="str">
        <f>'Dane wejściowe'!H30</f>
        <v/>
      </c>
      <c r="J63" s="1" t="str">
        <f>'Dane wejściowe'!I30</f>
        <v/>
      </c>
      <c r="K63" s="1" t="str">
        <f>'Dane wejściowe'!J30</f>
        <v/>
      </c>
      <c r="L63" s="1">
        <f>'Dane wejściowe'!K30</f>
        <v>0</v>
      </c>
      <c r="M63" s="1" t="str">
        <f>'Dane wejściowe'!L30</f>
        <v/>
      </c>
      <c r="N63" s="1">
        <f>'Dane wejściowe'!M30</f>
        <v>0</v>
      </c>
      <c r="O63" s="1">
        <f t="shared" si="5"/>
        <v>0</v>
      </c>
    </row>
    <row r="64" spans="2:19" s="1" customFormat="1" ht="15" hidden="1" x14ac:dyDescent="0.2">
      <c r="C64" s="1" t="str">
        <f>'Dane wejściowe'!B31</f>
        <v>Obiekt 4</v>
      </c>
      <c r="D64" s="1">
        <f>'Dane wejściowe'!C31</f>
        <v>0</v>
      </c>
      <c r="E64" s="1">
        <f>'Dane wejściowe'!D31</f>
        <v>0</v>
      </c>
      <c r="F64" s="1">
        <f>'Dane wejściowe'!E31</f>
        <v>0</v>
      </c>
      <c r="G64" s="1" t="str">
        <f>'Dane wejściowe'!F31</f>
        <v/>
      </c>
      <c r="H64" s="1" t="str">
        <f>'Dane wejściowe'!G31</f>
        <v/>
      </c>
      <c r="I64" s="1" t="str">
        <f>'Dane wejściowe'!H31</f>
        <v/>
      </c>
      <c r="J64" s="1" t="str">
        <f>'Dane wejściowe'!I31</f>
        <v/>
      </c>
      <c r="K64" s="1" t="str">
        <f>'Dane wejściowe'!J31</f>
        <v/>
      </c>
      <c r="L64" s="1">
        <f>'Dane wejściowe'!K31</f>
        <v>0</v>
      </c>
      <c r="M64" s="1" t="str">
        <f>'Dane wejściowe'!L31</f>
        <v/>
      </c>
      <c r="N64" s="1">
        <f>'Dane wejściowe'!M31</f>
        <v>0</v>
      </c>
      <c r="O64" s="1">
        <f t="shared" si="5"/>
        <v>0</v>
      </c>
    </row>
    <row r="65" spans="3:15" s="1" customFormat="1" ht="15" hidden="1" x14ac:dyDescent="0.2">
      <c r="C65" s="1" t="str">
        <f>'Dane wejściowe'!B32</f>
        <v>Obiekt 5</v>
      </c>
      <c r="D65" s="1">
        <f>'Dane wejściowe'!C32</f>
        <v>0</v>
      </c>
      <c r="E65" s="1">
        <f>'Dane wejściowe'!D32</f>
        <v>0</v>
      </c>
      <c r="F65" s="1">
        <f>'Dane wejściowe'!E32</f>
        <v>0</v>
      </c>
      <c r="G65" s="1" t="str">
        <f>'Dane wejściowe'!F32</f>
        <v/>
      </c>
      <c r="H65" s="1" t="str">
        <f>'Dane wejściowe'!G32</f>
        <v/>
      </c>
      <c r="I65" s="1" t="str">
        <f>'Dane wejściowe'!H32</f>
        <v/>
      </c>
      <c r="J65" s="1" t="str">
        <f>'Dane wejściowe'!I32</f>
        <v/>
      </c>
      <c r="K65" s="1" t="str">
        <f>'Dane wejściowe'!J32</f>
        <v/>
      </c>
      <c r="L65" s="1">
        <f>'Dane wejściowe'!K32</f>
        <v>0</v>
      </c>
      <c r="M65" s="1" t="str">
        <f>'Dane wejściowe'!L32</f>
        <v/>
      </c>
      <c r="N65" s="1">
        <f>'Dane wejściowe'!M32</f>
        <v>0</v>
      </c>
      <c r="O65" s="1">
        <f t="shared" si="5"/>
        <v>0</v>
      </c>
    </row>
    <row r="66" spans="3:15" s="1" customFormat="1" ht="15" hidden="1" x14ac:dyDescent="0.2">
      <c r="C66" s="1" t="str">
        <f>'Dane wejściowe'!B33</f>
        <v>Obiekt 6</v>
      </c>
      <c r="D66" s="1">
        <f>'Dane wejściowe'!C33</f>
        <v>0</v>
      </c>
      <c r="E66" s="1">
        <f>'Dane wejściowe'!D33</f>
        <v>0</v>
      </c>
      <c r="F66" s="1">
        <f>'Dane wejściowe'!E33</f>
        <v>0</v>
      </c>
      <c r="G66" s="1" t="str">
        <f>'Dane wejściowe'!F33</f>
        <v/>
      </c>
      <c r="H66" s="1" t="str">
        <f>'Dane wejściowe'!G33</f>
        <v/>
      </c>
      <c r="I66" s="1" t="str">
        <f>'Dane wejściowe'!H33</f>
        <v/>
      </c>
      <c r="J66" s="1" t="str">
        <f>'Dane wejściowe'!I33</f>
        <v/>
      </c>
      <c r="K66" s="1" t="str">
        <f>'Dane wejściowe'!J33</f>
        <v/>
      </c>
      <c r="L66" s="1">
        <f>'Dane wejściowe'!K33</f>
        <v>0</v>
      </c>
      <c r="M66" s="1" t="str">
        <f>'Dane wejściowe'!L33</f>
        <v/>
      </c>
      <c r="N66" s="1">
        <f>'Dane wejściowe'!M33</f>
        <v>0</v>
      </c>
      <c r="O66" s="1">
        <f t="shared" si="5"/>
        <v>0</v>
      </c>
    </row>
    <row r="67" spans="3:15" s="1" customFormat="1" ht="15" hidden="1" x14ac:dyDescent="0.2">
      <c r="C67" s="1" t="str">
        <f>'Dane wejściowe'!B34</f>
        <v>Obiekt 7</v>
      </c>
      <c r="D67" s="1">
        <f>'Dane wejściowe'!C34</f>
        <v>0</v>
      </c>
      <c r="E67" s="1">
        <f>'Dane wejściowe'!D34</f>
        <v>0</v>
      </c>
      <c r="F67" s="1">
        <f>'Dane wejściowe'!E34</f>
        <v>0</v>
      </c>
      <c r="G67" s="1" t="str">
        <f>'Dane wejściowe'!F34</f>
        <v/>
      </c>
      <c r="H67" s="1" t="str">
        <f>'Dane wejściowe'!G34</f>
        <v/>
      </c>
      <c r="I67" s="1" t="str">
        <f>'Dane wejściowe'!H34</f>
        <v/>
      </c>
      <c r="J67" s="1" t="str">
        <f>'Dane wejściowe'!I34</f>
        <v/>
      </c>
      <c r="K67" s="1" t="str">
        <f>'Dane wejściowe'!J34</f>
        <v/>
      </c>
      <c r="L67" s="1">
        <f>'Dane wejściowe'!K34</f>
        <v>0</v>
      </c>
      <c r="M67" s="1" t="str">
        <f>'Dane wejściowe'!L34</f>
        <v/>
      </c>
      <c r="N67" s="1">
        <f>'Dane wejściowe'!M34</f>
        <v>0</v>
      </c>
      <c r="O67" s="1">
        <f t="shared" si="5"/>
        <v>0</v>
      </c>
    </row>
    <row r="68" spans="3:15" s="1" customFormat="1" ht="15" hidden="1" x14ac:dyDescent="0.2">
      <c r="C68" s="1" t="str">
        <f>'Dane wejściowe'!B35</f>
        <v>Obiekt 8</v>
      </c>
      <c r="D68" s="1">
        <f>'Dane wejściowe'!C35</f>
        <v>0</v>
      </c>
      <c r="E68" s="1">
        <f>'Dane wejściowe'!D35</f>
        <v>0</v>
      </c>
      <c r="F68" s="1">
        <f>'Dane wejściowe'!E35</f>
        <v>0</v>
      </c>
      <c r="G68" s="1" t="str">
        <f>'Dane wejściowe'!F35</f>
        <v/>
      </c>
      <c r="H68" s="1" t="str">
        <f>'Dane wejściowe'!G35</f>
        <v/>
      </c>
      <c r="I68" s="1" t="str">
        <f>'Dane wejściowe'!H35</f>
        <v/>
      </c>
      <c r="J68" s="1" t="str">
        <f>'Dane wejściowe'!I35</f>
        <v/>
      </c>
      <c r="K68" s="1" t="str">
        <f>'Dane wejściowe'!J35</f>
        <v/>
      </c>
      <c r="L68" s="1">
        <f>'Dane wejściowe'!K35</f>
        <v>0</v>
      </c>
      <c r="M68" s="1" t="str">
        <f>'Dane wejściowe'!L35</f>
        <v/>
      </c>
      <c r="N68" s="1">
        <f>'Dane wejściowe'!M35</f>
        <v>0</v>
      </c>
      <c r="O68" s="1">
        <f t="shared" si="5"/>
        <v>0</v>
      </c>
    </row>
    <row r="69" spans="3:15" s="1" customFormat="1" ht="15" hidden="1" x14ac:dyDescent="0.2">
      <c r="C69" s="1" t="str">
        <f>'Dane wejściowe'!B36</f>
        <v>Obiekt 9</v>
      </c>
      <c r="D69" s="1">
        <f>'Dane wejściowe'!C36</f>
        <v>0</v>
      </c>
      <c r="E69" s="1">
        <f>'Dane wejściowe'!D36</f>
        <v>0</v>
      </c>
      <c r="F69" s="1">
        <f>'Dane wejściowe'!E36</f>
        <v>0</v>
      </c>
      <c r="G69" s="1" t="str">
        <f>'Dane wejściowe'!F36</f>
        <v/>
      </c>
      <c r="H69" s="1" t="str">
        <f>'Dane wejściowe'!G36</f>
        <v/>
      </c>
      <c r="I69" s="1" t="str">
        <f>'Dane wejściowe'!H36</f>
        <v/>
      </c>
      <c r="J69" s="1" t="str">
        <f>'Dane wejściowe'!I36</f>
        <v/>
      </c>
      <c r="K69" s="1" t="str">
        <f>'Dane wejściowe'!J36</f>
        <v/>
      </c>
      <c r="L69" s="1">
        <f>'Dane wejściowe'!K36</f>
        <v>0</v>
      </c>
      <c r="M69" s="1" t="str">
        <f>'Dane wejściowe'!L36</f>
        <v/>
      </c>
      <c r="N69" s="1">
        <f>'Dane wejściowe'!M36</f>
        <v>0</v>
      </c>
      <c r="O69" s="1">
        <f t="shared" si="5"/>
        <v>0</v>
      </c>
    </row>
    <row r="70" spans="3:15" s="1" customFormat="1" ht="15" hidden="1" x14ac:dyDescent="0.2">
      <c r="C70" s="1" t="str">
        <f>'Dane wejściowe'!B37</f>
        <v>Obiekt 10</v>
      </c>
      <c r="D70" s="1">
        <f>'Dane wejściowe'!C37</f>
        <v>0</v>
      </c>
      <c r="E70" s="1">
        <f>'Dane wejściowe'!D37</f>
        <v>0</v>
      </c>
      <c r="F70" s="1">
        <f>'Dane wejściowe'!E37</f>
        <v>0</v>
      </c>
      <c r="G70" s="1" t="str">
        <f>'Dane wejściowe'!F37</f>
        <v/>
      </c>
      <c r="H70" s="1" t="str">
        <f>'Dane wejściowe'!G37</f>
        <v/>
      </c>
      <c r="I70" s="1" t="str">
        <f>'Dane wejściowe'!H37</f>
        <v/>
      </c>
      <c r="J70" s="1" t="str">
        <f>'Dane wejściowe'!I37</f>
        <v/>
      </c>
      <c r="K70" s="1" t="str">
        <f>'Dane wejściowe'!J37</f>
        <v/>
      </c>
      <c r="L70" s="1">
        <f>'Dane wejściowe'!K37</f>
        <v>0</v>
      </c>
      <c r="M70" s="1" t="str">
        <f>'Dane wejściowe'!L37</f>
        <v/>
      </c>
      <c r="N70" s="1">
        <f>'Dane wejściowe'!M37</f>
        <v>0</v>
      </c>
      <c r="O70" s="1">
        <f t="shared" si="5"/>
        <v>0</v>
      </c>
    </row>
    <row r="71" spans="3:15" s="1" customFormat="1" ht="15" hidden="1" x14ac:dyDescent="0.2">
      <c r="C71" s="1" t="str">
        <f>'Dane wejściowe'!B38</f>
        <v>Obiekt 11</v>
      </c>
      <c r="D71" s="1">
        <f>'Dane wejściowe'!C38</f>
        <v>0</v>
      </c>
      <c r="E71" s="1">
        <f>'Dane wejściowe'!D38</f>
        <v>0</v>
      </c>
      <c r="F71" s="1">
        <f>'Dane wejściowe'!E38</f>
        <v>0</v>
      </c>
      <c r="G71" s="1" t="str">
        <f>'Dane wejściowe'!F38</f>
        <v/>
      </c>
      <c r="H71" s="1" t="str">
        <f>'Dane wejściowe'!G38</f>
        <v/>
      </c>
      <c r="I71" s="1" t="str">
        <f>'Dane wejściowe'!H38</f>
        <v/>
      </c>
      <c r="J71" s="1" t="str">
        <f>'Dane wejściowe'!I38</f>
        <v/>
      </c>
      <c r="K71" s="1" t="str">
        <f>'Dane wejściowe'!J38</f>
        <v/>
      </c>
      <c r="L71" s="1">
        <f>'Dane wejściowe'!K38</f>
        <v>0</v>
      </c>
      <c r="M71" s="1" t="str">
        <f>'Dane wejściowe'!L38</f>
        <v/>
      </c>
      <c r="N71" s="1">
        <f>'Dane wejściowe'!M38</f>
        <v>0</v>
      </c>
      <c r="O71" s="1">
        <f t="shared" si="5"/>
        <v>0</v>
      </c>
    </row>
    <row r="72" spans="3:15" s="1" customFormat="1" ht="15" hidden="1" x14ac:dyDescent="0.2">
      <c r="C72" s="1" t="str">
        <f>'Dane wejściowe'!B39</f>
        <v>Obiekt 12</v>
      </c>
      <c r="D72" s="1">
        <f>'Dane wejściowe'!C39</f>
        <v>0</v>
      </c>
      <c r="E72" s="1">
        <f>'Dane wejściowe'!D39</f>
        <v>0</v>
      </c>
      <c r="F72" s="1">
        <f>'Dane wejściowe'!E39</f>
        <v>0</v>
      </c>
      <c r="G72" s="1" t="str">
        <f>'Dane wejściowe'!F39</f>
        <v/>
      </c>
      <c r="H72" s="1" t="str">
        <f>'Dane wejściowe'!G39</f>
        <v/>
      </c>
      <c r="I72" s="1" t="str">
        <f>'Dane wejściowe'!H39</f>
        <v/>
      </c>
      <c r="J72" s="1" t="str">
        <f>'Dane wejściowe'!I39</f>
        <v/>
      </c>
      <c r="K72" s="1" t="str">
        <f>'Dane wejściowe'!J39</f>
        <v/>
      </c>
      <c r="L72" s="1">
        <f>'Dane wejściowe'!K39</f>
        <v>0</v>
      </c>
      <c r="M72" s="1" t="str">
        <f>'Dane wejściowe'!L39</f>
        <v/>
      </c>
      <c r="N72" s="1">
        <f>'Dane wejściowe'!M39</f>
        <v>0</v>
      </c>
      <c r="O72" s="1">
        <f t="shared" si="5"/>
        <v>0</v>
      </c>
    </row>
    <row r="73" spans="3:15" s="1" customFormat="1" ht="15" hidden="1" x14ac:dyDescent="0.2">
      <c r="C73" s="1" t="str">
        <f>'Dane wejściowe'!B40</f>
        <v>Obiekt 13</v>
      </c>
      <c r="D73" s="1">
        <f>'Dane wejściowe'!C40</f>
        <v>0</v>
      </c>
      <c r="E73" s="1">
        <f>'Dane wejściowe'!D40</f>
        <v>0</v>
      </c>
      <c r="F73" s="1">
        <f>'Dane wejściowe'!E40</f>
        <v>0</v>
      </c>
      <c r="G73" s="1" t="str">
        <f>'Dane wejściowe'!F40</f>
        <v/>
      </c>
      <c r="H73" s="1" t="str">
        <f>'Dane wejściowe'!G40</f>
        <v/>
      </c>
      <c r="I73" s="1" t="str">
        <f>'Dane wejściowe'!H40</f>
        <v/>
      </c>
      <c r="J73" s="1" t="str">
        <f>'Dane wejściowe'!I40</f>
        <v/>
      </c>
      <c r="K73" s="1" t="str">
        <f>'Dane wejściowe'!J40</f>
        <v/>
      </c>
      <c r="L73" s="1">
        <f>'Dane wejściowe'!K40</f>
        <v>0</v>
      </c>
      <c r="M73" s="1" t="str">
        <f>'Dane wejściowe'!L40</f>
        <v/>
      </c>
      <c r="N73" s="1">
        <f>'Dane wejściowe'!M40</f>
        <v>0</v>
      </c>
      <c r="O73" s="1">
        <f t="shared" si="5"/>
        <v>0</v>
      </c>
    </row>
    <row r="74" spans="3:15" s="1" customFormat="1" ht="15" hidden="1" x14ac:dyDescent="0.2">
      <c r="C74" s="1" t="str">
        <f>'Dane wejściowe'!B41</f>
        <v>Obiekt 14</v>
      </c>
      <c r="D74" s="1">
        <f>'Dane wejściowe'!C41</f>
        <v>0</v>
      </c>
      <c r="E74" s="1">
        <f>'Dane wejściowe'!D41</f>
        <v>0</v>
      </c>
      <c r="F74" s="1">
        <f>'Dane wejściowe'!E41</f>
        <v>0</v>
      </c>
      <c r="G74" s="1" t="str">
        <f>'Dane wejściowe'!F41</f>
        <v/>
      </c>
      <c r="H74" s="1" t="str">
        <f>'Dane wejściowe'!G41</f>
        <v/>
      </c>
      <c r="I74" s="1" t="str">
        <f>'Dane wejściowe'!H41</f>
        <v/>
      </c>
      <c r="J74" s="1" t="str">
        <f>'Dane wejściowe'!I41</f>
        <v/>
      </c>
      <c r="K74" s="1" t="str">
        <f>'Dane wejściowe'!J41</f>
        <v/>
      </c>
      <c r="L74" s="1">
        <f>'Dane wejściowe'!K41</f>
        <v>0</v>
      </c>
      <c r="M74" s="1" t="str">
        <f>'Dane wejściowe'!L41</f>
        <v/>
      </c>
      <c r="N74" s="1">
        <f>'Dane wejściowe'!M41</f>
        <v>0</v>
      </c>
      <c r="O74" s="1">
        <f t="shared" si="5"/>
        <v>0</v>
      </c>
    </row>
    <row r="75" spans="3:15" s="1" customFormat="1" ht="15" hidden="1" x14ac:dyDescent="0.2">
      <c r="C75" s="1" t="str">
        <f>'Dane wejściowe'!B42</f>
        <v>Obiekt 15</v>
      </c>
      <c r="D75" s="1">
        <f>'Dane wejściowe'!C42</f>
        <v>0</v>
      </c>
      <c r="E75" s="1">
        <f>'Dane wejściowe'!D42</f>
        <v>0</v>
      </c>
      <c r="F75" s="1">
        <f>'Dane wejściowe'!E42</f>
        <v>0</v>
      </c>
      <c r="G75" s="1" t="str">
        <f>'Dane wejściowe'!F42</f>
        <v/>
      </c>
      <c r="H75" s="1" t="str">
        <f>'Dane wejściowe'!G42</f>
        <v/>
      </c>
      <c r="I75" s="1" t="str">
        <f>'Dane wejściowe'!H42</f>
        <v/>
      </c>
      <c r="J75" s="1" t="str">
        <f>'Dane wejściowe'!I42</f>
        <v/>
      </c>
      <c r="K75" s="1" t="str">
        <f>'Dane wejściowe'!J42</f>
        <v/>
      </c>
      <c r="L75" s="1">
        <f>'Dane wejściowe'!K42</f>
        <v>0</v>
      </c>
      <c r="M75" s="1" t="str">
        <f>'Dane wejściowe'!L42</f>
        <v/>
      </c>
      <c r="N75" s="1">
        <f>'Dane wejściowe'!M42</f>
        <v>0</v>
      </c>
      <c r="O75" s="1">
        <f t="shared" si="5"/>
        <v>0</v>
      </c>
    </row>
    <row r="76" spans="3:15" s="1" customFormat="1" ht="15" hidden="1" x14ac:dyDescent="0.2"/>
    <row r="77" spans="3:15" s="1" customFormat="1" ht="15" hidden="1" x14ac:dyDescent="0.2"/>
    <row r="78" spans="3:15" s="1" customFormat="1" ht="15" hidden="1" x14ac:dyDescent="0.2"/>
    <row r="79" spans="3:15" s="1" customFormat="1" ht="15" hidden="1" x14ac:dyDescent="0.2"/>
    <row r="80" spans="3:15" s="1" customFormat="1" ht="15" hidden="1" x14ac:dyDescent="0.2">
      <c r="C80" s="1" t="s">
        <v>390</v>
      </c>
    </row>
    <row r="81" spans="3:21" s="1" customFormat="1" ht="15" hidden="1" x14ac:dyDescent="0.2"/>
    <row r="82" spans="3:21" s="1" customFormat="1" ht="34" hidden="1" x14ac:dyDescent="0.2">
      <c r="C82" s="11"/>
      <c r="D82" s="250" t="s">
        <v>138</v>
      </c>
      <c r="E82" s="250"/>
      <c r="F82" s="250"/>
      <c r="G82" s="22" t="s">
        <v>140</v>
      </c>
      <c r="H82" s="22" t="s">
        <v>39</v>
      </c>
      <c r="I82" s="22" t="s">
        <v>67</v>
      </c>
      <c r="J82" s="22" t="s">
        <v>364</v>
      </c>
      <c r="K82" s="22" t="s">
        <v>366</v>
      </c>
      <c r="L82" s="22" t="s">
        <v>367</v>
      </c>
      <c r="M82" s="26" t="s">
        <v>20</v>
      </c>
      <c r="N82" s="258" t="s">
        <v>78</v>
      </c>
      <c r="O82" s="258"/>
      <c r="R82" s="1" t="s">
        <v>146</v>
      </c>
      <c r="S82" s="1" t="s">
        <v>424</v>
      </c>
      <c r="T82" s="1" t="s">
        <v>425</v>
      </c>
      <c r="U82" s="1" t="s">
        <v>391</v>
      </c>
    </row>
    <row r="83" spans="3:21" s="1" customFormat="1" hidden="1" x14ac:dyDescent="0.2">
      <c r="C83" s="11" t="s">
        <v>12</v>
      </c>
      <c r="D83" s="11" t="str">
        <f>D21</f>
        <v>Wydatki audytowe</v>
      </c>
      <c r="E83" s="11"/>
      <c r="F83" s="11"/>
      <c r="G83" s="11" t="s">
        <v>8</v>
      </c>
      <c r="H83" s="15">
        <f>H21</f>
        <v>0</v>
      </c>
      <c r="I83" s="15">
        <f t="shared" ref="I83:L83" si="6">I21</f>
        <v>0</v>
      </c>
      <c r="J83" s="15">
        <f t="shared" si="6"/>
        <v>0</v>
      </c>
      <c r="K83" s="15">
        <f t="shared" si="6"/>
        <v>0</v>
      </c>
      <c r="L83" s="15">
        <f t="shared" si="6"/>
        <v>0</v>
      </c>
      <c r="M83" s="24" t="e">
        <f>M21</f>
        <v>#DIV/0!</v>
      </c>
      <c r="N83" s="257" t="s">
        <v>79</v>
      </c>
      <c r="O83" s="257"/>
      <c r="R83" s="74">
        <f>I83-J83</f>
        <v>0</v>
      </c>
      <c r="T83" s="222">
        <f>IF(U83&gt;0,U83,0)</f>
        <v>0</v>
      </c>
      <c r="U83" s="222">
        <f>I87-T87</f>
        <v>0</v>
      </c>
    </row>
    <row r="84" spans="3:21" s="1" customFormat="1" hidden="1" x14ac:dyDescent="0.2">
      <c r="C84" s="11" t="s">
        <v>13</v>
      </c>
      <c r="D84" s="11" t="s">
        <v>231</v>
      </c>
      <c r="E84" s="11"/>
      <c r="F84" s="11"/>
      <c r="G84" s="11" t="s">
        <v>8</v>
      </c>
      <c r="H84" s="15">
        <f t="shared" ref="H84:M91" si="7">H22</f>
        <v>0</v>
      </c>
      <c r="I84" s="15">
        <f t="shared" si="7"/>
        <v>0</v>
      </c>
      <c r="J84" s="15">
        <f t="shared" si="7"/>
        <v>0</v>
      </c>
      <c r="K84" s="15">
        <f t="shared" si="7"/>
        <v>0</v>
      </c>
      <c r="L84" s="15">
        <f t="shared" si="7"/>
        <v>0</v>
      </c>
      <c r="M84" s="24" t="e">
        <f t="shared" si="7"/>
        <v>#DIV/0!</v>
      </c>
      <c r="N84" s="257" t="s">
        <v>79</v>
      </c>
      <c r="O84" s="257"/>
      <c r="R84" s="74">
        <f>I84-J84</f>
        <v>0</v>
      </c>
      <c r="T84" s="222">
        <f t="shared" ref="T84:T86" si="8">IF(U84&gt;0,U84,0)</f>
        <v>0</v>
      </c>
      <c r="U84" s="222">
        <f>U83-T83</f>
        <v>0</v>
      </c>
    </row>
    <row r="85" spans="3:21" s="1" customFormat="1" hidden="1" x14ac:dyDescent="0.2">
      <c r="C85" s="11" t="s">
        <v>14</v>
      </c>
      <c r="D85" s="11" t="s">
        <v>142</v>
      </c>
      <c r="E85" s="11"/>
      <c r="F85" s="11"/>
      <c r="G85" s="11" t="s">
        <v>143</v>
      </c>
      <c r="H85" s="15">
        <f t="shared" si="7"/>
        <v>0</v>
      </c>
      <c r="I85" s="15">
        <f t="shared" si="7"/>
        <v>0</v>
      </c>
      <c r="J85" s="15">
        <f t="shared" si="7"/>
        <v>0</v>
      </c>
      <c r="K85" s="15">
        <f t="shared" si="7"/>
        <v>0</v>
      </c>
      <c r="L85" s="15">
        <f t="shared" si="7"/>
        <v>0</v>
      </c>
      <c r="M85" s="24" t="e">
        <f t="shared" si="7"/>
        <v>#DIV/0!</v>
      </c>
      <c r="N85" s="257" t="s">
        <v>79</v>
      </c>
      <c r="O85" s="257"/>
      <c r="R85" s="74">
        <f>I85-J85</f>
        <v>0</v>
      </c>
      <c r="T85" s="222">
        <f t="shared" si="8"/>
        <v>0</v>
      </c>
      <c r="U85" s="222">
        <f t="shared" ref="U85:U86" si="9">U84-T84</f>
        <v>0</v>
      </c>
    </row>
    <row r="86" spans="3:21" s="1" customFormat="1" hidden="1" x14ac:dyDescent="0.2">
      <c r="C86" s="11" t="s">
        <v>15</v>
      </c>
      <c r="D86" s="11" t="s">
        <v>330</v>
      </c>
      <c r="E86" s="11"/>
      <c r="F86" s="11"/>
      <c r="G86" s="11" t="s">
        <v>143</v>
      </c>
      <c r="H86" s="15">
        <f t="shared" si="7"/>
        <v>0</v>
      </c>
      <c r="I86" s="15">
        <f t="shared" si="7"/>
        <v>0</v>
      </c>
      <c r="J86" s="15">
        <f t="shared" si="7"/>
        <v>0</v>
      </c>
      <c r="K86" s="15">
        <f t="shared" si="7"/>
        <v>0</v>
      </c>
      <c r="L86" s="15">
        <f t="shared" si="7"/>
        <v>0</v>
      </c>
      <c r="M86" s="24" t="e">
        <f t="shared" si="7"/>
        <v>#DIV/0!</v>
      </c>
      <c r="N86" s="257" t="s">
        <v>79</v>
      </c>
      <c r="O86" s="257"/>
      <c r="R86" s="74">
        <f>I86-J86</f>
        <v>0</v>
      </c>
      <c r="T86" s="222">
        <f t="shared" si="8"/>
        <v>0</v>
      </c>
      <c r="U86" s="222">
        <f t="shared" si="9"/>
        <v>0</v>
      </c>
    </row>
    <row r="87" spans="3:21" s="1" customFormat="1" hidden="1" x14ac:dyDescent="0.2">
      <c r="C87" s="11" t="s">
        <v>16</v>
      </c>
      <c r="D87" s="11" t="s">
        <v>139</v>
      </c>
      <c r="E87" s="11"/>
      <c r="F87" s="11"/>
      <c r="G87" s="11" t="s">
        <v>9</v>
      </c>
      <c r="H87" s="15">
        <f t="shared" si="7"/>
        <v>0</v>
      </c>
      <c r="I87" s="15">
        <f t="shared" si="7"/>
        <v>0</v>
      </c>
      <c r="J87" s="15">
        <f t="shared" si="7"/>
        <v>0</v>
      </c>
      <c r="K87" s="15">
        <f t="shared" si="7"/>
        <v>0</v>
      </c>
      <c r="L87" s="15">
        <f t="shared" si="7"/>
        <v>0</v>
      </c>
      <c r="M87" s="24" t="e">
        <f t="shared" si="7"/>
        <v>#DIV/0!</v>
      </c>
      <c r="N87" s="257" t="s">
        <v>79</v>
      </c>
      <c r="O87" s="257"/>
      <c r="R87" s="74">
        <f>I87-J87</f>
        <v>0</v>
      </c>
      <c r="S87" s="1">
        <v>0</v>
      </c>
      <c r="T87" s="222">
        <f>R87</f>
        <v>0</v>
      </c>
      <c r="U87" s="222">
        <f>T87</f>
        <v>0</v>
      </c>
    </row>
    <row r="88" spans="3:21" s="1" customFormat="1" hidden="1" x14ac:dyDescent="0.2">
      <c r="C88" s="211" t="s">
        <v>376</v>
      </c>
      <c r="D88" s="212" t="s">
        <v>40</v>
      </c>
      <c r="E88" s="213"/>
      <c r="F88" s="212"/>
      <c r="G88" s="11"/>
      <c r="H88" s="15">
        <f t="shared" si="7"/>
        <v>0</v>
      </c>
      <c r="I88" s="15">
        <f t="shared" si="7"/>
        <v>0</v>
      </c>
      <c r="J88" s="15">
        <f t="shared" si="7"/>
        <v>0</v>
      </c>
      <c r="K88" s="15">
        <f t="shared" si="7"/>
        <v>0</v>
      </c>
      <c r="L88" s="15">
        <f t="shared" si="7"/>
        <v>0</v>
      </c>
      <c r="M88" s="24" t="e">
        <f t="shared" si="7"/>
        <v>#DIV/0!</v>
      </c>
      <c r="N88" s="170"/>
      <c r="O88" s="170"/>
      <c r="R88" s="74"/>
    </row>
    <row r="89" spans="3:21" s="1" customFormat="1" hidden="1" x14ac:dyDescent="0.2">
      <c r="C89" s="211" t="s">
        <v>376</v>
      </c>
      <c r="D89" s="259" t="s">
        <v>65</v>
      </c>
      <c r="E89" s="259"/>
      <c r="F89" s="259"/>
      <c r="G89" s="11"/>
      <c r="H89" s="15">
        <f t="shared" si="7"/>
        <v>0</v>
      </c>
      <c r="I89" s="15">
        <f t="shared" si="7"/>
        <v>0</v>
      </c>
      <c r="J89" s="15">
        <f t="shared" si="7"/>
        <v>0</v>
      </c>
      <c r="K89" s="15">
        <f t="shared" si="7"/>
        <v>0</v>
      </c>
      <c r="L89" s="15">
        <f t="shared" si="7"/>
        <v>0</v>
      </c>
      <c r="M89" s="24" t="e">
        <f t="shared" si="7"/>
        <v>#DIV/0!</v>
      </c>
      <c r="N89" s="170"/>
      <c r="O89" s="170"/>
      <c r="R89" s="74"/>
    </row>
    <row r="90" spans="3:21" s="1" customFormat="1" ht="17" hidden="1" x14ac:dyDescent="0.2">
      <c r="C90" s="219" t="s">
        <v>376</v>
      </c>
      <c r="D90" s="220" t="s">
        <v>387</v>
      </c>
      <c r="E90" s="214"/>
      <c r="F90" s="214"/>
      <c r="G90" s="11"/>
      <c r="H90" s="15">
        <f t="shared" si="7"/>
        <v>0</v>
      </c>
      <c r="I90" s="15">
        <f t="shared" si="7"/>
        <v>0</v>
      </c>
      <c r="J90" s="15">
        <f t="shared" si="7"/>
        <v>0</v>
      </c>
      <c r="K90" s="15">
        <f t="shared" si="7"/>
        <v>0</v>
      </c>
      <c r="L90" s="15">
        <f t="shared" si="7"/>
        <v>0</v>
      </c>
      <c r="M90" s="24" t="e">
        <f t="shared" si="7"/>
        <v>#DIV/0!</v>
      </c>
      <c r="N90" s="170"/>
      <c r="O90" s="170"/>
      <c r="R90" s="74"/>
    </row>
    <row r="91" spans="3:21" s="1" customFormat="1" hidden="1" x14ac:dyDescent="0.2">
      <c r="C91" s="11" t="s">
        <v>125</v>
      </c>
      <c r="D91" s="252" t="s">
        <v>88</v>
      </c>
      <c r="E91" s="252"/>
      <c r="F91" s="252"/>
      <c r="G91" s="11" t="s">
        <v>88</v>
      </c>
      <c r="H91" s="15">
        <f t="shared" si="7"/>
        <v>0</v>
      </c>
      <c r="I91" s="15">
        <f t="shared" si="7"/>
        <v>0</v>
      </c>
      <c r="J91" s="15">
        <f t="shared" si="7"/>
        <v>0</v>
      </c>
      <c r="K91" s="15">
        <f t="shared" si="7"/>
        <v>0</v>
      </c>
      <c r="L91" s="15">
        <f t="shared" si="7"/>
        <v>0</v>
      </c>
      <c r="M91" s="24" t="e">
        <f t="shared" si="7"/>
        <v>#DIV/0!</v>
      </c>
      <c r="N91" s="257" t="s">
        <v>80</v>
      </c>
      <c r="O91" s="257"/>
      <c r="P91" s="1" t="s">
        <v>426</v>
      </c>
      <c r="R91" s="74">
        <f>I91-J91</f>
        <v>0</v>
      </c>
      <c r="S91" s="74">
        <f>R91</f>
        <v>0</v>
      </c>
      <c r="T91" s="1">
        <v>0</v>
      </c>
      <c r="U91" s="1">
        <v>0</v>
      </c>
    </row>
    <row r="92" spans="3:21" s="1" customFormat="1" ht="17" hidden="1" thickBot="1" x14ac:dyDescent="0.25">
      <c r="C92" s="11"/>
      <c r="D92" s="27"/>
      <c r="E92" s="27"/>
      <c r="F92" s="27"/>
      <c r="G92" s="27"/>
      <c r="H92" s="23"/>
      <c r="I92" s="23"/>
      <c r="J92" s="23"/>
      <c r="K92" s="23"/>
      <c r="L92" s="23"/>
      <c r="M92" s="24"/>
      <c r="N92" s="19"/>
      <c r="O92" s="19"/>
    </row>
    <row r="93" spans="3:21" s="1" customFormat="1" ht="17" hidden="1" thickBot="1" x14ac:dyDescent="0.25">
      <c r="C93" s="11"/>
      <c r="D93" s="58" t="s">
        <v>81</v>
      </c>
      <c r="E93" s="56"/>
      <c r="F93" s="56"/>
      <c r="G93" s="56"/>
      <c r="H93" s="50">
        <f>SUM(H83:H87,H91)</f>
        <v>0</v>
      </c>
      <c r="I93" s="50">
        <f t="shared" ref="I93:L93" si="10">SUM(I83:I87,I91)</f>
        <v>0</v>
      </c>
      <c r="J93" s="50">
        <f t="shared" si="10"/>
        <v>0</v>
      </c>
      <c r="K93" s="50">
        <f t="shared" si="10"/>
        <v>0</v>
      </c>
      <c r="L93" s="51">
        <f t="shared" si="10"/>
        <v>0</v>
      </c>
      <c r="M93" s="72" t="e">
        <f>SUM(M83:M87,M91)</f>
        <v>#DIV/0!</v>
      </c>
      <c r="N93" s="11"/>
      <c r="O93" s="11"/>
      <c r="P93" s="1" t="s">
        <v>38</v>
      </c>
      <c r="R93" s="50">
        <f>SUM(R83:R87,R91)</f>
        <v>0</v>
      </c>
      <c r="S93" s="50">
        <f>SUM(S83:S87,S91)</f>
        <v>0</v>
      </c>
      <c r="T93" s="222">
        <f>SUM(T83:T91)</f>
        <v>0</v>
      </c>
      <c r="U93" s="222">
        <f>SUM(U83:U91)</f>
        <v>0</v>
      </c>
    </row>
    <row r="94" spans="3:21" s="1" customFormat="1" ht="15" hidden="1" x14ac:dyDescent="0.2">
      <c r="P94" s="75">
        <v>0.25</v>
      </c>
      <c r="Q94" s="75"/>
      <c r="R94" s="222">
        <f>ROUND(R93*0.25,2)</f>
        <v>0</v>
      </c>
      <c r="S94" s="224" t="e">
        <f>S93/R93</f>
        <v>#DIV/0!</v>
      </c>
      <c r="T94" s="223" t="e">
        <f>T93/R93</f>
        <v>#DIV/0!</v>
      </c>
    </row>
    <row r="95" spans="3:21" s="1" customFormat="1" ht="15" hidden="1" x14ac:dyDescent="0.2">
      <c r="S95" s="74">
        <f>R93-S91-T87</f>
        <v>0</v>
      </c>
    </row>
    <row r="96" spans="3:21" s="1" customFormat="1" ht="15" hidden="1" x14ac:dyDescent="0.2"/>
    <row r="97" s="1" customFormat="1" ht="15" hidden="1" x14ac:dyDescent="0.2"/>
    <row r="98" s="1" customFormat="1" ht="15" hidden="1" x14ac:dyDescent="0.2"/>
    <row r="99" s="1" customFormat="1" ht="15" hidden="1" x14ac:dyDescent="0.2"/>
    <row r="100" s="1" customFormat="1" ht="15" hidden="1" x14ac:dyDescent="0.2"/>
    <row r="101" s="1" customFormat="1" ht="15" hidden="1" x14ac:dyDescent="0.2"/>
    <row r="102" s="1" customFormat="1" ht="15" hidden="1" x14ac:dyDescent="0.2"/>
    <row r="103" s="1" customFormat="1" ht="15" hidden="1" x14ac:dyDescent="0.2"/>
    <row r="104" s="1" customFormat="1" ht="15" hidden="1" x14ac:dyDescent="0.2"/>
    <row r="105" s="1" customFormat="1" ht="15" hidden="1" x14ac:dyDescent="0.2"/>
    <row r="106" s="1" customFormat="1" ht="15" hidden="1" x14ac:dyDescent="0.2"/>
    <row r="107" s="1" customFormat="1" ht="15" hidden="1" x14ac:dyDescent="0.2"/>
    <row r="108" s="1" customFormat="1" ht="15" hidden="1" x14ac:dyDescent="0.2"/>
    <row r="109" s="1" customFormat="1" ht="15" hidden="1" x14ac:dyDescent="0.2"/>
    <row r="110" s="1" customFormat="1" ht="15" hidden="1" x14ac:dyDescent="0.2"/>
    <row r="111" s="1" customFormat="1" ht="15" hidden="1" x14ac:dyDescent="0.2"/>
    <row r="112" s="1" customFormat="1" ht="15" hidden="1" x14ac:dyDescent="0.2"/>
    <row r="113" spans="1:10" s="1" customFormat="1" ht="15" hidden="1" x14ac:dyDescent="0.2"/>
    <row r="114" spans="1:10" s="1" customFormat="1" ht="15" hidden="1" x14ac:dyDescent="0.2"/>
    <row r="115" spans="1:10" s="1" customFormat="1" ht="15" hidden="1" x14ac:dyDescent="0.2"/>
    <row r="116" spans="1:10" s="1" customFormat="1" ht="15" hidden="1" x14ac:dyDescent="0.2"/>
    <row r="117" spans="1:10" s="1" customFormat="1" ht="15" hidden="1" x14ac:dyDescent="0.2"/>
    <row r="118" spans="1:10" s="1" customFormat="1" ht="15" hidden="1" x14ac:dyDescent="0.2"/>
    <row r="119" spans="1:10" s="1" customFormat="1" ht="15" hidden="1" x14ac:dyDescent="0.2"/>
    <row r="120" spans="1:10" s="1" customFormat="1" ht="15" hidden="1" x14ac:dyDescent="0.2"/>
    <row r="121" spans="1:10" s="1" customFormat="1" ht="15" hidden="1" x14ac:dyDescent="0.2"/>
    <row r="122" spans="1:10" s="1" customFormat="1" ht="15" hidden="1" x14ac:dyDescent="0.2"/>
    <row r="123" spans="1:10" s="1" customFormat="1" ht="15" hidden="1" x14ac:dyDescent="0.2"/>
    <row r="124" spans="1:10" s="1" customFormat="1" ht="15" hidden="1" x14ac:dyDescent="0.2"/>
    <row r="125" spans="1:10" s="1" customFormat="1" ht="15" hidden="1" x14ac:dyDescent="0.2"/>
    <row r="126" spans="1:10" s="1" customFormat="1" ht="15" hidden="1" x14ac:dyDescent="0.2"/>
    <row r="127" spans="1:10" s="1" customFormat="1" ht="15" hidden="1" x14ac:dyDescent="0.2"/>
    <row r="128" spans="1:10" hidden="1" x14ac:dyDescent="0.2">
      <c r="A128" t="s">
        <v>3</v>
      </c>
      <c r="B128" t="s">
        <v>5</v>
      </c>
      <c r="G128" s="6" t="s">
        <v>144</v>
      </c>
      <c r="H128" t="s">
        <v>6</v>
      </c>
      <c r="I128" s="9" t="s">
        <v>33</v>
      </c>
      <c r="J128" t="s">
        <v>40</v>
      </c>
    </row>
    <row r="129" spans="1:12" hidden="1" x14ac:dyDescent="0.2">
      <c r="A129" t="s">
        <v>0</v>
      </c>
      <c r="B129" s="8">
        <v>0.45</v>
      </c>
      <c r="G129" s="9" t="e">
        <f>#REF!</f>
        <v>#REF!</v>
      </c>
      <c r="H129" s="10" t="e">
        <f>#REF!</f>
        <v>#REF!</v>
      </c>
      <c r="I129" s="9"/>
      <c r="J129" t="s">
        <v>65</v>
      </c>
    </row>
    <row r="130" spans="1:12" hidden="1" x14ac:dyDescent="0.2">
      <c r="A130" t="s">
        <v>1</v>
      </c>
      <c r="B130" s="8">
        <v>0.45</v>
      </c>
      <c r="G130" s="9"/>
      <c r="H130" s="10"/>
    </row>
    <row r="131" spans="1:12" hidden="1" x14ac:dyDescent="0.2">
      <c r="A131" t="s">
        <v>2</v>
      </c>
      <c r="B131" s="8">
        <v>0.35</v>
      </c>
      <c r="G131" s="9"/>
      <c r="H131" s="10"/>
    </row>
    <row r="132" spans="1:12" hidden="1" x14ac:dyDescent="0.2">
      <c r="B132" s="8">
        <v>0.35</v>
      </c>
      <c r="G132" s="9"/>
      <c r="H132" s="7"/>
      <c r="I132" t="s">
        <v>97</v>
      </c>
      <c r="J132" s="30" t="e">
        <f>IF(#REF!=$I$147,0,"")</f>
        <v>#REF!</v>
      </c>
      <c r="K132" s="30"/>
      <c r="L132" s="30"/>
    </row>
    <row r="133" spans="1:12" hidden="1" x14ac:dyDescent="0.2">
      <c r="I133" t="s">
        <v>98</v>
      </c>
      <c r="J133" s="31" t="e">
        <f>IF(#REF!=$I$148,ROUNDDOWN($I$20*0.07,2),"")</f>
        <v>#REF!</v>
      </c>
      <c r="K133" s="31"/>
      <c r="L133" s="31"/>
    </row>
    <row r="134" spans="1:12" hidden="1" x14ac:dyDescent="0.2"/>
    <row r="135" spans="1:12" hidden="1" x14ac:dyDescent="0.2"/>
    <row r="136" spans="1:12" hidden="1" x14ac:dyDescent="0.2">
      <c r="A136" s="5" t="s">
        <v>4</v>
      </c>
      <c r="B136" s="67" t="s">
        <v>6</v>
      </c>
      <c r="C136" s="67" t="s">
        <v>10</v>
      </c>
      <c r="D136" s="67" t="s">
        <v>7</v>
      </c>
      <c r="G136" t="s">
        <v>96</v>
      </c>
      <c r="H136" s="29" t="e">
        <f>ROUND($I$20*0.07,2)</f>
        <v>#VALUE!</v>
      </c>
    </row>
    <row r="137" spans="1:12" hidden="1" x14ac:dyDescent="0.2">
      <c r="A137" t="str">
        <f>A129</f>
        <v>Mikro</v>
      </c>
      <c r="B137" s="4" t="e">
        <f>IF($A$152=#REF!,#REF!,0)</f>
        <v>#REF!</v>
      </c>
      <c r="C137" s="4">
        <f>IF($B$144-$B$152&lt;0,"BŁĄD",IF($B$152=0,0,$B$144-$B$152))</f>
        <v>0</v>
      </c>
      <c r="D137" s="7" t="str">
        <f>IF($B$152=0,"",IF($B$152&lt;=$B$144,1,0))</f>
        <v/>
      </c>
    </row>
    <row r="138" spans="1:12" hidden="1" x14ac:dyDescent="0.2">
      <c r="A138" t="str">
        <f t="shared" ref="A138:A140" si="11">A130</f>
        <v>Mały</v>
      </c>
      <c r="B138" s="4" t="e">
        <f>IF(#REF!=#REF!,#REF!,0)</f>
        <v>#REF!</v>
      </c>
      <c r="C138" s="4" t="e">
        <f>IF($B$145-#REF!&lt;0,"BŁĄD",IF(#REF!=0,0,$B$145-#REF!))</f>
        <v>#REF!</v>
      </c>
      <c r="D138" s="7" t="e">
        <f>IF(#REF!=0,"",IF($B$152&lt;=$B$145,1,0))</f>
        <v>#REF!</v>
      </c>
    </row>
    <row r="139" spans="1:12" hidden="1" x14ac:dyDescent="0.2">
      <c r="A139" t="str">
        <f t="shared" si="11"/>
        <v>Średni</v>
      </c>
      <c r="B139" s="4" t="e">
        <f>IF(#REF!=#REF!,#REF!,0)</f>
        <v>#REF!</v>
      </c>
      <c r="C139" s="4" t="e">
        <f>IF($B$146-#REF!&lt;0,"BŁĄD",IF(#REF!=0,0,$B$146-#REF!))</f>
        <v>#REF!</v>
      </c>
      <c r="D139" s="7" t="e">
        <f>IF(#REF!=0,"",IF($B$152&lt;=$B$146,1,0))</f>
        <v>#REF!</v>
      </c>
    </row>
    <row r="140" spans="1:12" hidden="1" x14ac:dyDescent="0.2">
      <c r="A140">
        <f t="shared" si="11"/>
        <v>0</v>
      </c>
      <c r="B140" s="4" t="e">
        <f>IF(#REF!=#REF!,#REF!,0)</f>
        <v>#REF!</v>
      </c>
      <c r="C140" s="4" t="e">
        <f>IF($B$147-#REF!&lt;0,"BŁĄD",IF(#REF!=0,0,$B$147-#REF!))</f>
        <v>#REF!</v>
      </c>
      <c r="D140" s="7" t="e">
        <f>IF(#REF!=0,"",IF($B$152&lt;=$B$147,1,0))</f>
        <v>#REF!</v>
      </c>
    </row>
    <row r="141" spans="1:12" hidden="1" x14ac:dyDescent="0.2"/>
    <row r="142" spans="1:12" hidden="1" x14ac:dyDescent="0.2"/>
    <row r="143" spans="1:12" hidden="1" x14ac:dyDescent="0.2"/>
    <row r="144" spans="1:12" hidden="1" x14ac:dyDescent="0.2">
      <c r="A144" t="s">
        <v>11</v>
      </c>
    </row>
    <row r="145" spans="1:1" hidden="1" x14ac:dyDescent="0.2"/>
    <row r="146" spans="1:1" hidden="1" x14ac:dyDescent="0.2"/>
    <row r="147" spans="1:1" hidden="1" x14ac:dyDescent="0.2"/>
    <row r="148" spans="1:1" hidden="1" x14ac:dyDescent="0.2">
      <c r="A148" t="s">
        <v>95</v>
      </c>
    </row>
    <row r="149" spans="1:1" s="1" customFormat="1" ht="15" hidden="1" x14ac:dyDescent="0.2"/>
    <row r="150" spans="1:1" s="1" customFormat="1" ht="15" hidden="1" x14ac:dyDescent="0.2"/>
    <row r="151" spans="1:1" s="1" customFormat="1" ht="15" x14ac:dyDescent="0.2"/>
    <row r="152" spans="1:1" s="1" customFormat="1" ht="15" x14ac:dyDescent="0.2"/>
  </sheetData>
  <sheetProtection algorithmName="SHA-512" hashValue="x/OOmwMEuCtj7rNPh7P3d5MKsaG+CDr3sp3VNYXXtJ0roX4uIq7hHiHaXZ7QzFMz0Z7HK4en4HTcR9TRLwlwsQ==" saltValue="iNWp/vl1/4resNke+I+WxQ==" spinCount="100000" sheet="1" formatCells="0" formatColumns="0" formatRows="0"/>
  <mergeCells count="36">
    <mergeCell ref="N87:O87"/>
    <mergeCell ref="D89:F89"/>
    <mergeCell ref="D91:F91"/>
    <mergeCell ref="N91:O91"/>
    <mergeCell ref="N82:O82"/>
    <mergeCell ref="N83:O83"/>
    <mergeCell ref="N84:O84"/>
    <mergeCell ref="N85:O85"/>
    <mergeCell ref="N86:O86"/>
    <mergeCell ref="D82:F82"/>
    <mergeCell ref="T25:AG25"/>
    <mergeCell ref="C5:E6"/>
    <mergeCell ref="D9:H9"/>
    <mergeCell ref="C11:G12"/>
    <mergeCell ref="D38:F38"/>
    <mergeCell ref="N25:O25"/>
    <mergeCell ref="N29:O29"/>
    <mergeCell ref="N20:O20"/>
    <mergeCell ref="N21:O21"/>
    <mergeCell ref="N22:O22"/>
    <mergeCell ref="N23:O23"/>
    <mergeCell ref="N24:O24"/>
    <mergeCell ref="D27:F27"/>
    <mergeCell ref="C43:F44"/>
    <mergeCell ref="D39:F39"/>
    <mergeCell ref="C18:F19"/>
    <mergeCell ref="D20:F20"/>
    <mergeCell ref="D47:F47"/>
    <mergeCell ref="D29:F29"/>
    <mergeCell ref="C33:D34"/>
    <mergeCell ref="D46:F46"/>
    <mergeCell ref="D51:F51"/>
    <mergeCell ref="D52:F52"/>
    <mergeCell ref="D48:F48"/>
    <mergeCell ref="D49:F49"/>
    <mergeCell ref="D50:F50"/>
  </mergeCells>
  <conditionalFormatting sqref="M26">
    <cfRule type="cellIs" dxfId="42" priority="9" operator="greaterThan">
      <formula>0.1</formula>
    </cfRule>
    <cfRule type="cellIs" dxfId="41" priority="7" operator="lessThanOrEqual">
      <formula>0.1</formula>
    </cfRule>
  </conditionalFormatting>
  <conditionalFormatting sqref="M27">
    <cfRule type="cellIs" dxfId="40" priority="6" operator="lessThanOrEqual">
      <formula>0.15</formula>
    </cfRule>
    <cfRule type="cellIs" dxfId="39" priority="8" operator="greaterThan">
      <formula>0.15</formula>
    </cfRule>
  </conditionalFormatting>
  <conditionalFormatting sqref="Q22">
    <cfRule type="cellIs" dxfId="38" priority="14" operator="greaterThan">
      <formula>0.15</formula>
    </cfRule>
    <cfRule type="cellIs" dxfId="37" priority="15" operator="lessThanOrEqual">
      <formula>0.15</formula>
    </cfRule>
  </conditionalFormatting>
  <conditionalFormatting sqref="Q24">
    <cfRule type="cellIs" dxfId="36" priority="13" operator="lessThanOrEqual">
      <formula>0.05</formula>
    </cfRule>
    <cfRule type="cellIs" dxfId="35" priority="12" operator="greaterThan">
      <formula>0.05</formula>
    </cfRule>
  </conditionalFormatting>
  <pageMargins left="0.25" right="0.25" top="0.75" bottom="0.75" header="0.3" footer="0.3"/>
  <pageSetup paperSize="9" scale="32" orientation="landscape" r:id="rId1"/>
  <headerFooter>
    <oddHeader>&amp;L&amp;F
&amp;C&amp;"System Font,Standardowy"&amp;10&amp;K000000&amp;A&amp;R&amp;P z &amp;N</oddHeader>
    <oddFooter>&amp;L&amp;F&amp;C&amp;A&amp;R&amp;P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80" r:id="rId4" name="Label 44">
              <controlPr defaultSize="0" autoFill="0" autoLine="0" autoPict="0">
                <anchor moveWithCells="1" sizeWithCells="1">
                  <from>
                    <xdr:col>15</xdr:col>
                    <xdr:colOff>139700</xdr:colOff>
                    <xdr:row>24</xdr:row>
                    <xdr:rowOff>25400</xdr:rowOff>
                  </from>
                  <to>
                    <xdr:col>15</xdr:col>
                    <xdr:colOff>393700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5" name="Label 45">
              <controlPr defaultSize="0" autoFill="0" autoLine="0" autoPict="0">
                <anchor moveWithCells="1" sizeWithCells="1">
                  <from>
                    <xdr:col>15</xdr:col>
                    <xdr:colOff>622300</xdr:colOff>
                    <xdr:row>24</xdr:row>
                    <xdr:rowOff>25400</xdr:rowOff>
                  </from>
                  <to>
                    <xdr:col>16</xdr:col>
                    <xdr:colOff>177800</xdr:colOff>
                    <xdr:row>24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6" name="Label 48">
              <controlPr defaultSize="0" autoFill="0" autoLine="0" autoPict="0">
                <anchor moveWithCells="1" sizeWithCells="1">
                  <from>
                    <xdr:col>15</xdr:col>
                    <xdr:colOff>127000</xdr:colOff>
                    <xdr:row>23</xdr:row>
                    <xdr:rowOff>0</xdr:rowOff>
                  </from>
                  <to>
                    <xdr:col>15</xdr:col>
                    <xdr:colOff>279400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7" name="Label 56">
              <controlPr defaultSize="0" autoFill="0" autoLine="0" autoPict="0">
                <anchor moveWithCells="1" sizeWithCells="1">
                  <from>
                    <xdr:col>15</xdr:col>
                    <xdr:colOff>139700</xdr:colOff>
                    <xdr:row>20</xdr:row>
                    <xdr:rowOff>241300</xdr:rowOff>
                  </from>
                  <to>
                    <xdr:col>15</xdr:col>
                    <xdr:colOff>381000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8" name="Label 57">
              <controlPr defaultSize="0" autoFill="0" autoLine="0" autoPict="0">
                <anchor moveWithCells="1" sizeWithCells="1">
                  <from>
                    <xdr:col>15</xdr:col>
                    <xdr:colOff>127000</xdr:colOff>
                    <xdr:row>25</xdr:row>
                    <xdr:rowOff>0</xdr:rowOff>
                  </from>
                  <to>
                    <xdr:col>15</xdr:col>
                    <xdr:colOff>368300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9" name="Label 58">
              <controlPr defaultSize="0" autoFill="0" autoLine="0" autoPict="0">
                <anchor moveWithCells="1" sizeWithCells="1">
                  <from>
                    <xdr:col>15</xdr:col>
                    <xdr:colOff>127000</xdr:colOff>
                    <xdr:row>26</xdr:row>
                    <xdr:rowOff>0</xdr:rowOff>
                  </from>
                  <to>
                    <xdr:col>15</xdr:col>
                    <xdr:colOff>609600</xdr:colOff>
                    <xdr:row>26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10" name="Label 59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24</xdr:row>
                    <xdr:rowOff>38100</xdr:rowOff>
                  </from>
                  <to>
                    <xdr:col>17</xdr:col>
                    <xdr:colOff>355600</xdr:colOff>
                    <xdr:row>24</xdr:row>
                    <xdr:rowOff>330200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E79B93FA-AA97-4540-A1FA-C394DC43ECDC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P22</xm:sqref>
        </x14:conditionalFormatting>
        <x14:conditionalFormatting xmlns:xm="http://schemas.microsoft.com/office/excel/2006/main">
          <x14:cfRule type="iconSet" priority="17" id="{F930446E-6779-554D-9BB3-03BB674E3CC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P24</xm:sqref>
        </x14:conditionalFormatting>
        <x14:conditionalFormatting xmlns:xm="http://schemas.microsoft.com/office/excel/2006/main">
          <x14:cfRule type="iconSet" priority="80" id="{5044E737-CF1C-B64C-A2E8-A6516910769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P25 P28:R28 R27 Q25:Q26</xm:sqref>
        </x14:conditionalFormatting>
        <x14:conditionalFormatting xmlns:xm="http://schemas.microsoft.com/office/excel/2006/main">
          <x14:cfRule type="iconSet" priority="11" id="{94B10F3D-D1BB-4C4E-96B1-CE22ABE9B31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P26</xm:sqref>
        </x14:conditionalFormatting>
        <x14:conditionalFormatting xmlns:xm="http://schemas.microsoft.com/office/excel/2006/main">
          <x14:cfRule type="iconSet" priority="10" id="{7881BF42-2CFB-C341-B4E5-AB2C4F3C1FF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P27:Q27</xm:sqref>
        </x14:conditionalFormatting>
        <x14:conditionalFormatting xmlns:xm="http://schemas.microsoft.com/office/excel/2006/main">
          <x14:cfRule type="iconSet" priority="1" id="{45392A7B-0B31-764D-B870-7F4E847DA55A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R25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77"/>
  <sheetViews>
    <sheetView showGridLines="0" zoomScale="70" zoomScaleNormal="70" workbookViewId="0">
      <selection activeCell="L19" sqref="L19"/>
    </sheetView>
  </sheetViews>
  <sheetFormatPr baseColWidth="10" defaultColWidth="11.1640625" defaultRowHeight="16" x14ac:dyDescent="0.2"/>
  <cols>
    <col min="1" max="1" width="7.33203125" customWidth="1"/>
    <col min="2" max="2" width="14.83203125" bestFit="1" customWidth="1"/>
    <col min="3" max="3" width="45" customWidth="1"/>
    <col min="4" max="4" width="27.1640625" customWidth="1"/>
    <col min="5" max="9" width="18.83203125" customWidth="1"/>
    <col min="10" max="10" width="11.83203125" customWidth="1"/>
  </cols>
  <sheetData>
    <row r="2" spans="1:12" s="87" customFormat="1" x14ac:dyDescent="0.2">
      <c r="A2" s="165" t="s">
        <v>159</v>
      </c>
    </row>
    <row r="3" spans="1:12" s="87" customFormat="1" x14ac:dyDescent="0.2"/>
    <row r="4" spans="1:12" s="87" customFormat="1" x14ac:dyDescent="0.2">
      <c r="B4" s="178" t="s">
        <v>329</v>
      </c>
      <c r="C4" s="178" t="s">
        <v>158</v>
      </c>
    </row>
    <row r="5" spans="1:12" s="87" customFormat="1" x14ac:dyDescent="0.2">
      <c r="B5" s="182" t="s">
        <v>191</v>
      </c>
      <c r="C5" s="183" t="str">
        <f>IF('Dane wejściowe'!C13=0,"",'Dane wejściowe'!C13)</f>
        <v/>
      </c>
    </row>
    <row r="6" spans="1:12" s="87" customFormat="1" x14ac:dyDescent="0.2">
      <c r="B6" s="182" t="s">
        <v>148</v>
      </c>
      <c r="C6" s="183" t="str">
        <f>IF('Dane wejściowe'!C14=0,"",'Dane wejściowe'!C14)</f>
        <v/>
      </c>
    </row>
    <row r="7" spans="1:12" s="87" customFormat="1" x14ac:dyDescent="0.2">
      <c r="B7" s="182" t="s">
        <v>149</v>
      </c>
      <c r="C7" s="183" t="str">
        <f>IF('Dane wejściowe'!C15=0,"",'Dane wejściowe'!C15)</f>
        <v/>
      </c>
    </row>
    <row r="8" spans="1:12" s="87" customFormat="1" x14ac:dyDescent="0.2">
      <c r="B8" s="182" t="s">
        <v>150</v>
      </c>
      <c r="C8" s="183" t="str">
        <f>IF('Dane wejściowe'!C16=0,"",'Dane wejściowe'!C16)</f>
        <v/>
      </c>
    </row>
    <row r="9" spans="1:12" s="87" customFormat="1" x14ac:dyDescent="0.2">
      <c r="B9" s="182" t="s">
        <v>151</v>
      </c>
      <c r="C9" s="183" t="str">
        <f>IF('Dane wejściowe'!C17=0,"",'Dane wejściowe'!C17)</f>
        <v/>
      </c>
    </row>
    <row r="10" spans="1:12" s="87" customFormat="1" x14ac:dyDescent="0.2">
      <c r="B10" s="182" t="s">
        <v>152</v>
      </c>
      <c r="C10" s="183" t="str">
        <f>IF('Dane wejściowe'!C18=0,"",'Dane wejściowe'!C18)</f>
        <v/>
      </c>
    </row>
    <row r="11" spans="1:12" x14ac:dyDescent="0.2">
      <c r="E11" t="b">
        <f>E12='Podsumowanie budżetu'!H14</f>
        <v>1</v>
      </c>
      <c r="F11" t="b">
        <f>F12='Podsumowanie budżetu'!I14</f>
        <v>1</v>
      </c>
      <c r="G11" t="b">
        <f>G12='Podsumowanie budżetu'!J14</f>
        <v>1</v>
      </c>
      <c r="H11" t="b">
        <f>H12='Podsumowanie budżetu'!K14</f>
        <v>1</v>
      </c>
      <c r="I11" t="b">
        <f>I12='Podsumowanie budżetu'!L14</f>
        <v>1</v>
      </c>
    </row>
    <row r="12" spans="1:12" hidden="1" x14ac:dyDescent="0.2">
      <c r="E12" s="184">
        <f>E22+E33+E44+E55+E66+E77</f>
        <v>0</v>
      </c>
      <c r="F12" s="184">
        <f t="shared" ref="F12:I12" si="0">F22+F33+F44+F55+F66+F77</f>
        <v>0</v>
      </c>
      <c r="G12" s="184">
        <f t="shared" si="0"/>
        <v>0</v>
      </c>
      <c r="H12" s="184">
        <f t="shared" si="0"/>
        <v>0</v>
      </c>
      <c r="I12" s="184">
        <f t="shared" si="0"/>
        <v>0</v>
      </c>
    </row>
    <row r="13" spans="1:12" ht="21" x14ac:dyDescent="0.25">
      <c r="A13" s="178" t="s">
        <v>370</v>
      </c>
      <c r="B13" s="179"/>
      <c r="C13" s="180" t="str">
        <f>C5</f>
        <v/>
      </c>
      <c r="D13" s="179"/>
      <c r="E13" s="179"/>
      <c r="F13" s="179"/>
      <c r="G13" s="179"/>
      <c r="H13" s="179"/>
      <c r="I13" s="179"/>
    </row>
    <row r="14" spans="1:12" ht="34" x14ac:dyDescent="0.2">
      <c r="B14" s="11"/>
      <c r="C14" s="22" t="s">
        <v>138</v>
      </c>
      <c r="D14" s="22" t="s">
        <v>140</v>
      </c>
      <c r="E14" s="22" t="s">
        <v>39</v>
      </c>
      <c r="F14" s="22" t="s">
        <v>67</v>
      </c>
      <c r="G14" s="22" t="s">
        <v>364</v>
      </c>
      <c r="H14" s="22" t="s">
        <v>395</v>
      </c>
      <c r="I14" s="22" t="s">
        <v>367</v>
      </c>
      <c r="J14" s="26"/>
      <c r="K14" s="73"/>
      <c r="L14" s="73"/>
    </row>
    <row r="15" spans="1:12" ht="16" customHeight="1" x14ac:dyDescent="0.2">
      <c r="B15" s="11" t="s">
        <v>12</v>
      </c>
      <c r="C15" s="11" t="s">
        <v>229</v>
      </c>
      <c r="D15" s="11" t="s">
        <v>8</v>
      </c>
      <c r="E15" s="15">
        <f>SUMIFS('Z1 Wydatki audytowe'!$H$41:$H$85,'Z1 Wydatki audytowe'!$D$41:$D$85,$C$13)</f>
        <v>0</v>
      </c>
      <c r="F15" s="15">
        <f>SUMIFS('Z1 Wydatki audytowe'!$I$41:$I$85,'Z1 Wydatki audytowe'!D$41:D$85,$C$13)</f>
        <v>0</v>
      </c>
      <c r="G15" s="15">
        <f>SUMIFS('Z1 Wydatki audytowe'!$J$41:$J$85,'Z1 Wydatki audytowe'!D$41:D$85,$C$13)</f>
        <v>0</v>
      </c>
      <c r="H15" s="15">
        <f>SUMIFS('Z1 Wydatki audytowe'!$K$41:$K$85,'Z1 Wydatki audytowe'!D$41:D$85,$C$13)</f>
        <v>0</v>
      </c>
      <c r="I15" s="15">
        <f>SUMIFS('Z1 Wydatki audytowe'!$L$41:$L$85,'Z1 Wydatki audytowe'!D$41:D$85,$C$13)</f>
        <v>0</v>
      </c>
      <c r="J15" s="24"/>
      <c r="K15" s="76"/>
      <c r="L15" s="76"/>
    </row>
    <row r="16" spans="1:12" ht="16" customHeight="1" x14ac:dyDescent="0.2">
      <c r="B16" s="11" t="s">
        <v>13</v>
      </c>
      <c r="C16" s="11" t="s">
        <v>231</v>
      </c>
      <c r="D16" s="11" t="s">
        <v>8</v>
      </c>
      <c r="E16" s="15">
        <f>SUMIFS('Z2 Pozostałe roboty budowla'!$H$31:$H$75,'Z2 Pozostałe roboty budowla'!$D$31:$D$75,$C$13)</f>
        <v>0</v>
      </c>
      <c r="F16" s="15">
        <f>SUMIFS('Z2 Pozostałe roboty budowla'!$I$31:$I$75,'Z2 Pozostałe roboty budowla'!D$31:D$75,$C$13)</f>
        <v>0</v>
      </c>
      <c r="G16" s="15">
        <f>SUMIFS('Z2 Pozostałe roboty budowla'!$J$31:$J$75,'Z2 Pozostałe roboty budowla'!D$31:D$75,$C$13)</f>
        <v>0</v>
      </c>
      <c r="H16" s="15">
        <f>SUMIFS('Z2 Pozostałe roboty budowla'!$K$31:$K$75,'Z2 Pozostałe roboty budowla'!D$31:D$75,$C$13)</f>
        <v>0</v>
      </c>
      <c r="I16" s="15">
        <f>SUMIFS('Z2 Pozostałe roboty budowla'!$L$31:$L$75,'Z2 Pozostałe roboty budowla'!D$31:D$75,$C$13)</f>
        <v>0</v>
      </c>
      <c r="J16" s="24"/>
      <c r="K16" s="76"/>
      <c r="L16" s="76"/>
    </row>
    <row r="17" spans="1:12" ht="16" customHeight="1" x14ac:dyDescent="0.2">
      <c r="B17" s="11" t="s">
        <v>14</v>
      </c>
      <c r="C17" s="11" t="s">
        <v>142</v>
      </c>
      <c r="D17" s="11" t="s">
        <v>143</v>
      </c>
      <c r="E17" s="15">
        <f>SUMIFS('Z3 Prace przygotowawcze'!$H$31:$H$75,'Z3 Prace przygotowawcze'!$D$31:$D$75,$C$13)</f>
        <v>0</v>
      </c>
      <c r="F17" s="15">
        <f>SUMIFS('Z3 Prace przygotowawcze'!$I$31:$I$75,'Z3 Prace przygotowawcze'!D$31:D$75,$C$13)</f>
        <v>0</v>
      </c>
      <c r="G17" s="15">
        <f>SUMIFS('Z3 Prace przygotowawcze'!$J$31:$J$75,'Z3 Prace przygotowawcze'!D$31:D$75,$C$13)</f>
        <v>0</v>
      </c>
      <c r="H17" s="15">
        <f>SUMIFS('Z3 Prace przygotowawcze'!$K$31:$K$75,'Z3 Prace przygotowawcze'!D$31:D$75,$C$13)</f>
        <v>0</v>
      </c>
      <c r="I17" s="15">
        <f>SUMIFS('Z3 Prace przygotowawcze'!$L$31:$L$75,'Z3 Prace przygotowawcze'!D$31:D$75,$C$13)</f>
        <v>0</v>
      </c>
      <c r="J17" s="24"/>
      <c r="K17" s="76"/>
      <c r="L17" s="76"/>
    </row>
    <row r="18" spans="1:12" ht="16" customHeight="1" x14ac:dyDescent="0.2">
      <c r="B18" s="11" t="s">
        <v>15</v>
      </c>
      <c r="C18" s="11" t="s">
        <v>330</v>
      </c>
      <c r="D18" s="11" t="s">
        <v>143</v>
      </c>
      <c r="E18" s="15">
        <f>SUMIFS('Z4 Działania edukacyjne doradcz'!$H$31:$H$75,'Z4 Działania edukacyjne doradcz'!$D$31:$D$75,$C$13)</f>
        <v>0</v>
      </c>
      <c r="F18" s="15">
        <f>SUMIFS('Z4 Działania edukacyjne doradcz'!$I$31:$I$75,'Z4 Działania edukacyjne doradcz'!D$31:D$75,$C$13)</f>
        <v>0</v>
      </c>
      <c r="G18" s="15">
        <f>SUMIFS('Z4 Działania edukacyjne doradcz'!$J$31:$J$75,'Z4 Działania edukacyjne doradcz'!D$31:D$75,$C$13)</f>
        <v>0</v>
      </c>
      <c r="H18" s="15">
        <f>SUMIFS('Z4 Działania edukacyjne doradcz'!$K$31:$K$75,'Z4 Działania edukacyjne doradcz'!D$31:D$75,$C$13)</f>
        <v>0</v>
      </c>
      <c r="I18" s="15">
        <f>SUMIFS('Z4 Działania edukacyjne doradcz'!$L$31:$L$75,'Z4 Działania edukacyjne doradcz'!D$31:D$75,$C$13)</f>
        <v>0</v>
      </c>
      <c r="J18" s="24"/>
      <c r="K18" s="76"/>
      <c r="L18" s="76"/>
    </row>
    <row r="19" spans="1:12" ht="16" customHeight="1" x14ac:dyDescent="0.2">
      <c r="B19" s="11" t="s">
        <v>16</v>
      </c>
      <c r="C19" s="11" t="s">
        <v>139</v>
      </c>
      <c r="D19" s="11" t="s">
        <v>9</v>
      </c>
      <c r="E19" s="15">
        <f>SUMIFS('Z5 Wkład niepieniężny'!$I$31:$I$75,'Z5 Wkład niepieniężny'!$E$31:$E$75,$C$13)</f>
        <v>0</v>
      </c>
      <c r="F19" s="15">
        <f>SUMIFS('Z5 Wkład niepieniężny'!$J$31:$J$75,'Z5 Wkład niepieniężny'!E$31:E$75,$C$13)</f>
        <v>0</v>
      </c>
      <c r="G19" s="15">
        <f>SUMIFS('Z5 Wkład niepieniężny'!$K$31:$K$75,'Z5 Wkład niepieniężny'!E$31:E$75,$C$13)</f>
        <v>0</v>
      </c>
      <c r="H19" s="15">
        <f>SUMIFS('Z5 Wkład niepieniężny'!$L$31:$L$75,'Z5 Wkład niepieniężny'!E$31:E$75,$C$13)</f>
        <v>0</v>
      </c>
      <c r="I19" s="15">
        <f>SUMIFS('Z5 Wkład niepieniężny'!$M$31:$M$75,'Z5 Wkład niepieniężny'!E$31:E$75,$C$13)</f>
        <v>0</v>
      </c>
      <c r="J19" s="24"/>
      <c r="K19" s="76"/>
      <c r="L19" s="76"/>
    </row>
    <row r="20" spans="1:12" ht="16" customHeight="1" x14ac:dyDescent="0.2">
      <c r="B20" s="11" t="s">
        <v>125</v>
      </c>
      <c r="C20" s="27" t="s">
        <v>88</v>
      </c>
      <c r="D20" s="11" t="s">
        <v>88</v>
      </c>
      <c r="E20" s="15">
        <f>SUMIFS('Z6 Koszty pośrednie'!$H$31:$H$45,'Z6 Koszty pośrednie'!$D$31:$D$45,$C$13)</f>
        <v>0</v>
      </c>
      <c r="F20" s="15">
        <f>SUMIFS('Z6 Koszty pośrednie'!$I$31:$I$45,'Z6 Koszty pośrednie'!$D$31:$D$45,$C$13)</f>
        <v>0</v>
      </c>
      <c r="G20" s="15">
        <f>SUMIFS('Z6 Koszty pośrednie'!$J$31:$J$45,'Z6 Koszty pośrednie'!$D$31:$D$45,$C$13)</f>
        <v>0</v>
      </c>
      <c r="H20" s="15">
        <f>SUMIFS('Z6 Koszty pośrednie'!$K$31:$K$45,'Z6 Koszty pośrednie'!$D$31:$D$45,$C$13)</f>
        <v>0</v>
      </c>
      <c r="I20" s="15">
        <f>SUMIFS('Z6 Koszty pośrednie'!$L$31:$L$45,'Z6 Koszty pośrednie'!$D$31:$D$45,$C$13)</f>
        <v>0</v>
      </c>
      <c r="J20" s="24"/>
      <c r="K20" s="76"/>
      <c r="L20" s="76"/>
    </row>
    <row r="21" spans="1:12" ht="17" thickBot="1" x14ac:dyDescent="0.25">
      <c r="B21" s="11"/>
      <c r="C21" s="27"/>
      <c r="D21" s="27"/>
      <c r="E21" s="23"/>
      <c r="F21" s="23"/>
      <c r="G21" s="23"/>
      <c r="H21" s="23"/>
      <c r="I21" s="23"/>
      <c r="J21" s="24"/>
      <c r="K21" s="19"/>
      <c r="L21" s="19"/>
    </row>
    <row r="22" spans="1:12" ht="17" thickBot="1" x14ac:dyDescent="0.25">
      <c r="B22" s="11"/>
      <c r="C22" s="58" t="s">
        <v>81</v>
      </c>
      <c r="D22" s="56"/>
      <c r="E22" s="50">
        <f>SUM(E15:E21)</f>
        <v>0</v>
      </c>
      <c r="F22" s="50">
        <f t="shared" ref="F22:I22" si="1">SUM(F15:F21)</f>
        <v>0</v>
      </c>
      <c r="G22" s="50">
        <f t="shared" si="1"/>
        <v>0</v>
      </c>
      <c r="H22" s="50">
        <f t="shared" si="1"/>
        <v>0</v>
      </c>
      <c r="I22" s="51">
        <f t="shared" si="1"/>
        <v>0</v>
      </c>
      <c r="J22" s="72"/>
      <c r="K22" s="11"/>
      <c r="L22" s="11"/>
    </row>
    <row r="23" spans="1:12" x14ac:dyDescent="0.2">
      <c r="B23" s="11"/>
      <c r="C23" s="11"/>
      <c r="D23" s="11"/>
      <c r="E23" s="11"/>
      <c r="F23" s="11"/>
      <c r="G23" s="169" t="b">
        <f>G22=H22+I22</f>
        <v>1</v>
      </c>
      <c r="H23" s="11"/>
      <c r="I23" s="11"/>
      <c r="J23" s="11"/>
      <c r="K23" s="11"/>
      <c r="L23" s="11"/>
    </row>
    <row r="24" spans="1:12" ht="21" x14ac:dyDescent="0.25">
      <c r="A24" s="178" t="str">
        <f>B6</f>
        <v>Partner 1</v>
      </c>
      <c r="B24" s="181"/>
      <c r="C24" s="180" t="str">
        <f>C6</f>
        <v/>
      </c>
      <c r="D24" s="181"/>
      <c r="E24" s="181"/>
      <c r="F24" s="181"/>
      <c r="G24" s="181"/>
      <c r="H24" s="181"/>
      <c r="I24" s="181"/>
    </row>
    <row r="25" spans="1:12" ht="34" x14ac:dyDescent="0.2">
      <c r="B25" s="11"/>
      <c r="C25" s="22" t="s">
        <v>138</v>
      </c>
      <c r="D25" s="22" t="s">
        <v>140</v>
      </c>
      <c r="E25" s="22" t="s">
        <v>39</v>
      </c>
      <c r="F25" s="22" t="s">
        <v>67</v>
      </c>
      <c r="G25" s="22" t="s">
        <v>364</v>
      </c>
      <c r="H25" s="22" t="s">
        <v>395</v>
      </c>
      <c r="I25" s="22" t="s">
        <v>367</v>
      </c>
    </row>
    <row r="26" spans="1:12" x14ac:dyDescent="0.2">
      <c r="B26" s="11" t="s">
        <v>12</v>
      </c>
      <c r="C26" s="11" t="s">
        <v>229</v>
      </c>
      <c r="D26" s="11" t="s">
        <v>8</v>
      </c>
      <c r="E26" s="15">
        <f>SUMIFS('Z1 Wydatki audytowe'!$H$41:$H$85,'Z1 Wydatki audytowe'!$D$41:$D$85,$C$24)</f>
        <v>0</v>
      </c>
      <c r="F26" s="15">
        <f>SUMIFS('Z1 Wydatki audytowe'!$I$41:$I$85,'Z1 Wydatki audytowe'!D$41:D$85,$C$24)</f>
        <v>0</v>
      </c>
      <c r="G26" s="15">
        <f>SUMIFS('Z1 Wydatki audytowe'!$J$41:$J$85,'Z1 Wydatki audytowe'!D$41:D$85,$C$24)</f>
        <v>0</v>
      </c>
      <c r="H26" s="15">
        <f>SUMIFS('Z1 Wydatki audytowe'!$K$41:$K$85,'Z1 Wydatki audytowe'!D$41:D$85,$C$24)</f>
        <v>0</v>
      </c>
      <c r="I26" s="15">
        <f>SUMIFS('Z1 Wydatki audytowe'!$L$41:$L$85,'Z1 Wydatki audytowe'!D$41:D$85,$C$24)</f>
        <v>0</v>
      </c>
    </row>
    <row r="27" spans="1:12" x14ac:dyDescent="0.2">
      <c r="B27" s="11" t="s">
        <v>13</v>
      </c>
      <c r="C27" s="11" t="s">
        <v>231</v>
      </c>
      <c r="D27" s="11" t="s">
        <v>8</v>
      </c>
      <c r="E27" s="15">
        <f>SUMIFS('Z2 Pozostałe roboty budowla'!$H$31:$H$75,'Z2 Pozostałe roboty budowla'!$D$31:$D$75,$C$24)</f>
        <v>0</v>
      </c>
      <c r="F27" s="15">
        <f>SUMIFS('Z2 Pozostałe roboty budowla'!$I$31:$I$75,'Z2 Pozostałe roboty budowla'!D$31:D$75,$C$24)</f>
        <v>0</v>
      </c>
      <c r="G27" s="15">
        <f>SUMIFS('Z2 Pozostałe roboty budowla'!$J$31:$J$75,'Z2 Pozostałe roboty budowla'!D$31:D$75,$C$24)</f>
        <v>0</v>
      </c>
      <c r="H27" s="15">
        <f>SUMIFS('Z2 Pozostałe roboty budowla'!$K$31:$K$75,'Z2 Pozostałe roboty budowla'!D$31:D$75,$C$24)</f>
        <v>0</v>
      </c>
      <c r="I27" s="15">
        <f>SUMIFS('Z2 Pozostałe roboty budowla'!$L$31:$L$75,'Z2 Pozostałe roboty budowla'!D$31:D$75,$C$24)</f>
        <v>0</v>
      </c>
    </row>
    <row r="28" spans="1:12" x14ac:dyDescent="0.2">
      <c r="B28" s="11" t="s">
        <v>14</v>
      </c>
      <c r="C28" s="11" t="s">
        <v>142</v>
      </c>
      <c r="D28" s="11" t="s">
        <v>143</v>
      </c>
      <c r="E28" s="15">
        <f>SUMIFS('Z3 Prace przygotowawcze'!$H$31:$H$75,'Z3 Prace przygotowawcze'!$D$31:$D$75,$C$24)</f>
        <v>0</v>
      </c>
      <c r="F28" s="15">
        <f>SUMIFS('Z3 Prace przygotowawcze'!$I$31:$I$75,'Z3 Prace przygotowawcze'!D$31:D$75,$C$24)</f>
        <v>0</v>
      </c>
      <c r="G28" s="15">
        <f>SUMIFS('Z3 Prace przygotowawcze'!$J$31:$J$75,'Z3 Prace przygotowawcze'!D$31:D$75,$C$24)</f>
        <v>0</v>
      </c>
      <c r="H28" s="15">
        <f>SUMIFS('Z3 Prace przygotowawcze'!$K$31:$K$75,'Z3 Prace przygotowawcze'!D$31:D$75,$C$24)</f>
        <v>0</v>
      </c>
      <c r="I28" s="15">
        <f>SUMIFS('Z3 Prace przygotowawcze'!$L$31:$L$75,'Z3 Prace przygotowawcze'!D$31:D$75,$C$24)</f>
        <v>0</v>
      </c>
    </row>
    <row r="29" spans="1:12" x14ac:dyDescent="0.2">
      <c r="B29" s="11" t="s">
        <v>15</v>
      </c>
      <c r="C29" s="11" t="s">
        <v>330</v>
      </c>
      <c r="D29" s="11" t="s">
        <v>143</v>
      </c>
      <c r="E29" s="15">
        <f>SUMIFS('Z4 Działania edukacyjne doradcz'!$H$31:$H$75,'Z4 Działania edukacyjne doradcz'!$D$31:$D$75,$C$24)</f>
        <v>0</v>
      </c>
      <c r="F29" s="15">
        <f>SUMIFS('Z4 Działania edukacyjne doradcz'!$I$31:$I$75,'Z4 Działania edukacyjne doradcz'!D$31:D$75,$C$24)</f>
        <v>0</v>
      </c>
      <c r="G29" s="15">
        <f>SUMIFS('Z4 Działania edukacyjne doradcz'!$J$31:$J$75,'Z4 Działania edukacyjne doradcz'!D$31:D$75,$C$24)</f>
        <v>0</v>
      </c>
      <c r="H29" s="15">
        <f>SUMIFS('Z4 Działania edukacyjne doradcz'!$K$31:$K$75,'Z4 Działania edukacyjne doradcz'!D$31:D$75,$C$24)</f>
        <v>0</v>
      </c>
      <c r="I29" s="15">
        <f>SUMIFS('Z4 Działania edukacyjne doradcz'!$L$31:$L$75,'Z4 Działania edukacyjne doradcz'!D$31:D$75,$C$24)</f>
        <v>0</v>
      </c>
    </row>
    <row r="30" spans="1:12" x14ac:dyDescent="0.2">
      <c r="B30" s="11" t="s">
        <v>16</v>
      </c>
      <c r="C30" s="11" t="s">
        <v>139</v>
      </c>
      <c r="D30" s="11" t="s">
        <v>9</v>
      </c>
      <c r="E30" s="15">
        <f>SUMIFS('Z5 Wkład niepieniężny'!$I$31:$I$75,'Z5 Wkład niepieniężny'!$E$31:$E$75,$C$24)</f>
        <v>0</v>
      </c>
      <c r="F30" s="15">
        <f>SUMIFS('Z5 Wkład niepieniężny'!$J$31:$J$75,'Z5 Wkład niepieniężny'!E$31:E$75,$C$24)</f>
        <v>0</v>
      </c>
      <c r="G30" s="15">
        <f>SUMIFS('Z5 Wkład niepieniężny'!$K$31:$K$75,'Z5 Wkład niepieniężny'!E$31:E$75,$C$24)</f>
        <v>0</v>
      </c>
      <c r="H30" s="15">
        <f>SUMIFS('Z5 Wkład niepieniężny'!$L$31:$L$75,'Z5 Wkład niepieniężny'!E$31:E$75,$C$24)</f>
        <v>0</v>
      </c>
      <c r="I30" s="15">
        <f>SUMIFS('Z5 Wkład niepieniężny'!$M$31:$M$75,'Z5 Wkład niepieniężny'!E$31:E$75,$C$24)</f>
        <v>0</v>
      </c>
    </row>
    <row r="31" spans="1:12" ht="17" x14ac:dyDescent="0.2">
      <c r="B31" s="11" t="s">
        <v>125</v>
      </c>
      <c r="C31" s="27" t="s">
        <v>88</v>
      </c>
      <c r="D31" s="11" t="s">
        <v>88</v>
      </c>
      <c r="E31" s="15">
        <f>SUMIFS('Z6 Koszty pośrednie'!$H$31:$H$45,'Z6 Koszty pośrednie'!$D$31:$D$45,$C$24)</f>
        <v>0</v>
      </c>
      <c r="F31" s="15">
        <f>SUMIFS('Z6 Koszty pośrednie'!$I$31:$I$45,'Z6 Koszty pośrednie'!$D$31:$D$45,$C$24)</f>
        <v>0</v>
      </c>
      <c r="G31" s="15">
        <f>SUMIFS('Z6 Koszty pośrednie'!$J$31:$J$45,'Z6 Koszty pośrednie'!$D$31:$D$45,$C$24)</f>
        <v>0</v>
      </c>
      <c r="H31" s="15">
        <f>SUMIFS('Z6 Koszty pośrednie'!$K$31:$K$45,'Z6 Koszty pośrednie'!$D$31:$D$45,$C$24)</f>
        <v>0</v>
      </c>
      <c r="I31" s="15">
        <f>SUMIFS('Z6 Koszty pośrednie'!$L$31:$L$45,'Z6 Koszty pośrednie'!$D$31:$D$45,$C$24)</f>
        <v>0</v>
      </c>
    </row>
    <row r="32" spans="1:12" ht="17" thickBot="1" x14ac:dyDescent="0.25">
      <c r="B32" s="11"/>
      <c r="C32" s="27"/>
      <c r="D32" s="27"/>
      <c r="E32" s="23"/>
      <c r="F32" s="23"/>
      <c r="G32" s="23"/>
      <c r="H32" s="23"/>
      <c r="I32" s="23"/>
    </row>
    <row r="33" spans="1:9" ht="17" thickBot="1" x14ac:dyDescent="0.25">
      <c r="B33" s="11"/>
      <c r="C33" s="58" t="s">
        <v>81</v>
      </c>
      <c r="D33" s="56"/>
      <c r="E33" s="50">
        <f>SUM(E26:E32)</f>
        <v>0</v>
      </c>
      <c r="F33" s="50">
        <f t="shared" ref="F33:I33" si="2">SUM(F26:F32)</f>
        <v>0</v>
      </c>
      <c r="G33" s="50">
        <f t="shared" si="2"/>
        <v>0</v>
      </c>
      <c r="H33" s="50">
        <f t="shared" si="2"/>
        <v>0</v>
      </c>
      <c r="I33" s="51">
        <f t="shared" si="2"/>
        <v>0</v>
      </c>
    </row>
    <row r="35" spans="1:9" ht="21" x14ac:dyDescent="0.25">
      <c r="A35" s="178" t="str">
        <f>B7</f>
        <v>Partner 2</v>
      </c>
      <c r="B35" s="179"/>
      <c r="C35" s="180" t="str">
        <f>C7</f>
        <v/>
      </c>
      <c r="D35" s="179"/>
      <c r="E35" s="179"/>
      <c r="F35" s="179"/>
      <c r="G35" s="179"/>
      <c r="H35" s="179"/>
      <c r="I35" s="179"/>
    </row>
    <row r="36" spans="1:9" ht="34" x14ac:dyDescent="0.2">
      <c r="B36" s="11"/>
      <c r="C36" s="22" t="s">
        <v>138</v>
      </c>
      <c r="D36" s="22" t="s">
        <v>140</v>
      </c>
      <c r="E36" s="22" t="s">
        <v>39</v>
      </c>
      <c r="F36" s="22" t="s">
        <v>67</v>
      </c>
      <c r="G36" s="22" t="s">
        <v>364</v>
      </c>
      <c r="H36" s="22" t="s">
        <v>395</v>
      </c>
      <c r="I36" s="22" t="s">
        <v>367</v>
      </c>
    </row>
    <row r="37" spans="1:9" x14ac:dyDescent="0.2">
      <c r="B37" s="11" t="s">
        <v>12</v>
      </c>
      <c r="C37" s="11" t="s">
        <v>229</v>
      </c>
      <c r="D37" s="11" t="s">
        <v>8</v>
      </c>
      <c r="E37" s="15">
        <f>SUMIFS('Z1 Wydatki audytowe'!$H$41:$H$85,'Z1 Wydatki audytowe'!$D$41:$D$85,$C$35)</f>
        <v>0</v>
      </c>
      <c r="F37" s="15">
        <f>SUMIFS('Z1 Wydatki audytowe'!$I$41:$I$85,'Z1 Wydatki audytowe'!D$41:D$85,$C$35)</f>
        <v>0</v>
      </c>
      <c r="G37" s="15">
        <f>SUMIFS('Z1 Wydatki audytowe'!$J$41:$J$85,'Z1 Wydatki audytowe'!D$41:D$85,$C$35)</f>
        <v>0</v>
      </c>
      <c r="H37" s="15">
        <f>SUMIFS('Z1 Wydatki audytowe'!$K$41:$K$85,'Z1 Wydatki audytowe'!D$41:D$85,$C$35)</f>
        <v>0</v>
      </c>
      <c r="I37" s="15">
        <f>SUMIFS('Z1 Wydatki audytowe'!$L$41:$L$85,'Z1 Wydatki audytowe'!D$41:D$85,$C$35)</f>
        <v>0</v>
      </c>
    </row>
    <row r="38" spans="1:9" x14ac:dyDescent="0.2">
      <c r="B38" s="11" t="s">
        <v>13</v>
      </c>
      <c r="C38" s="11" t="s">
        <v>231</v>
      </c>
      <c r="D38" s="11" t="s">
        <v>8</v>
      </c>
      <c r="E38" s="15">
        <f>SUMIFS('Z2 Pozostałe roboty budowla'!$H$31:$H$75,'Z2 Pozostałe roboty budowla'!$D$31:$D$75,$C$35)</f>
        <v>0</v>
      </c>
      <c r="F38" s="15">
        <f>SUMIFS('Z2 Pozostałe roboty budowla'!$I$31:$I$75,'Z2 Pozostałe roboty budowla'!D$31:D$75,$C$35)</f>
        <v>0</v>
      </c>
      <c r="G38" s="15">
        <f>SUMIFS('Z2 Pozostałe roboty budowla'!$J$31:$J$75,'Z2 Pozostałe roboty budowla'!D$31:D$75,$C$35)</f>
        <v>0</v>
      </c>
      <c r="H38" s="15">
        <f>SUMIFS('Z2 Pozostałe roboty budowla'!$K$31:$K$75,'Z2 Pozostałe roboty budowla'!D$31:D$75,$C$35)</f>
        <v>0</v>
      </c>
      <c r="I38" s="15">
        <f>SUMIFS('Z2 Pozostałe roboty budowla'!$L$31:$L$75,'Z2 Pozostałe roboty budowla'!D$31:D$75,$C$35)</f>
        <v>0</v>
      </c>
    </row>
    <row r="39" spans="1:9" x14ac:dyDescent="0.2">
      <c r="B39" s="11" t="s">
        <v>14</v>
      </c>
      <c r="C39" s="11" t="s">
        <v>142</v>
      </c>
      <c r="D39" s="11" t="s">
        <v>143</v>
      </c>
      <c r="E39" s="15">
        <f>SUMIFS('Z3 Prace przygotowawcze'!$H$31:$H$75,'Z3 Prace przygotowawcze'!$D$31:$D$75,$C$35)</f>
        <v>0</v>
      </c>
      <c r="F39" s="15">
        <f>SUMIFS('Z3 Prace przygotowawcze'!$I$31:$I$75,'Z3 Prace przygotowawcze'!D$31:D$75,$C$35)</f>
        <v>0</v>
      </c>
      <c r="G39" s="15">
        <f>SUMIFS('Z3 Prace przygotowawcze'!$J$31:$J$75,'Z3 Prace przygotowawcze'!D$31:D$75,$C$35)</f>
        <v>0</v>
      </c>
      <c r="H39" s="15">
        <f>SUMIFS('Z3 Prace przygotowawcze'!$K$31:$K$75,'Z3 Prace przygotowawcze'!D$31:D$75,$C$35)</f>
        <v>0</v>
      </c>
      <c r="I39" s="15">
        <f>SUMIFS('Z3 Prace przygotowawcze'!$L$31:$L$75,'Z3 Prace przygotowawcze'!D$31:D$75,$C$35)</f>
        <v>0</v>
      </c>
    </row>
    <row r="40" spans="1:9" x14ac:dyDescent="0.2">
      <c r="B40" s="11" t="s">
        <v>15</v>
      </c>
      <c r="C40" s="11" t="s">
        <v>330</v>
      </c>
      <c r="D40" s="11" t="s">
        <v>143</v>
      </c>
      <c r="E40" s="15">
        <f>SUMIFS('Z4 Działania edukacyjne doradcz'!$H$31:$H$75,'Z4 Działania edukacyjne doradcz'!$D$31:$D$75,$C$35)</f>
        <v>0</v>
      </c>
      <c r="F40" s="15">
        <f>SUMIFS('Z4 Działania edukacyjne doradcz'!$I$31:$I$75,'Z4 Działania edukacyjne doradcz'!D$31:D$75,$C$35)</f>
        <v>0</v>
      </c>
      <c r="G40" s="15">
        <f>SUMIFS('Z4 Działania edukacyjne doradcz'!$J$31:$J$75,'Z4 Działania edukacyjne doradcz'!D$31:D$75,$C$35)</f>
        <v>0</v>
      </c>
      <c r="H40" s="15">
        <f>SUMIFS('Z4 Działania edukacyjne doradcz'!$K$31:$K$75,'Z4 Działania edukacyjne doradcz'!D$31:D$75,$C$35)</f>
        <v>0</v>
      </c>
      <c r="I40" s="15">
        <f>SUMIFS('Z4 Działania edukacyjne doradcz'!$L$31:$L$75,'Z4 Działania edukacyjne doradcz'!D$31:D$75,$C$35)</f>
        <v>0</v>
      </c>
    </row>
    <row r="41" spans="1:9" x14ac:dyDescent="0.2">
      <c r="B41" s="11" t="s">
        <v>16</v>
      </c>
      <c r="C41" s="11" t="s">
        <v>139</v>
      </c>
      <c r="D41" s="11" t="s">
        <v>9</v>
      </c>
      <c r="E41" s="15">
        <f>SUMIFS('Z5 Wkład niepieniężny'!$I$31:$I$75,'Z5 Wkład niepieniężny'!$E$31:$E$75,$C$35)</f>
        <v>0</v>
      </c>
      <c r="F41" s="15">
        <f>SUMIFS('Z5 Wkład niepieniężny'!$J$31:$J$75,'Z5 Wkład niepieniężny'!E$31:E$75,$C$35)</f>
        <v>0</v>
      </c>
      <c r="G41" s="15">
        <f>SUMIFS('Z5 Wkład niepieniężny'!$K$31:$K$75,'Z5 Wkład niepieniężny'!E$31:E$75,$C$35)</f>
        <v>0</v>
      </c>
      <c r="H41" s="15">
        <f>SUMIFS('Z5 Wkład niepieniężny'!$L$31:$L$75,'Z5 Wkład niepieniężny'!E$31:E$75,$C$35)</f>
        <v>0</v>
      </c>
      <c r="I41" s="15">
        <f>SUMIFS('Z5 Wkład niepieniężny'!$M$31:$M$75,'Z5 Wkład niepieniężny'!E$31:E$75,$C$35)</f>
        <v>0</v>
      </c>
    </row>
    <row r="42" spans="1:9" ht="17" x14ac:dyDescent="0.2">
      <c r="B42" s="11" t="s">
        <v>125</v>
      </c>
      <c r="C42" s="27" t="s">
        <v>88</v>
      </c>
      <c r="D42" s="11" t="s">
        <v>88</v>
      </c>
      <c r="E42" s="15">
        <f>SUMIFS('Z6 Koszty pośrednie'!$H$31:$H$45,'Z6 Koszty pośrednie'!$D$31:$D$45,$C$35)</f>
        <v>0</v>
      </c>
      <c r="F42" s="15">
        <f>SUMIFS('Z6 Koszty pośrednie'!$I$31:$I$45,'Z6 Koszty pośrednie'!$D$31:$D$45,$C$35)</f>
        <v>0</v>
      </c>
      <c r="G42" s="15">
        <f>SUMIFS('Z6 Koszty pośrednie'!$J$31:$J$45,'Z6 Koszty pośrednie'!$D$31:$D$45,$C$35)</f>
        <v>0</v>
      </c>
      <c r="H42" s="15">
        <f>SUMIFS('Z6 Koszty pośrednie'!$K$31:$K$45,'Z6 Koszty pośrednie'!$D$31:$D$45,$C$35)</f>
        <v>0</v>
      </c>
      <c r="I42" s="15">
        <f>SUMIFS('Z6 Koszty pośrednie'!$L$31:$L$45,'Z6 Koszty pośrednie'!$D$31:$D$45,$C$35)</f>
        <v>0</v>
      </c>
    </row>
    <row r="43" spans="1:9" ht="17" thickBot="1" x14ac:dyDescent="0.25">
      <c r="B43" s="11"/>
      <c r="C43" s="27"/>
      <c r="D43" s="27"/>
      <c r="E43" s="23"/>
      <c r="F43" s="23"/>
      <c r="G43" s="23"/>
      <c r="H43" s="23"/>
      <c r="I43" s="23"/>
    </row>
    <row r="44" spans="1:9" ht="17" thickBot="1" x14ac:dyDescent="0.25">
      <c r="B44" s="11"/>
      <c r="C44" s="58" t="s">
        <v>81</v>
      </c>
      <c r="D44" s="56"/>
      <c r="E44" s="50">
        <f>SUM(E37:E43)</f>
        <v>0</v>
      </c>
      <c r="F44" s="50">
        <f>SUM(F37:F43)</f>
        <v>0</v>
      </c>
      <c r="G44" s="50">
        <f>SUM(G37:G43)</f>
        <v>0</v>
      </c>
      <c r="H44" s="50">
        <f>SUM(H37:H43)</f>
        <v>0</v>
      </c>
      <c r="I44" s="51">
        <f>SUM(I37:I43)</f>
        <v>0</v>
      </c>
    </row>
    <row r="46" spans="1:9" ht="21" x14ac:dyDescent="0.25">
      <c r="A46" s="178" t="str">
        <f>B8</f>
        <v>Partner 3</v>
      </c>
      <c r="B46" s="179"/>
      <c r="C46" s="180" t="str">
        <f>C8</f>
        <v/>
      </c>
      <c r="D46" s="179"/>
      <c r="E46" s="179"/>
      <c r="F46" s="179"/>
      <c r="G46" s="179"/>
      <c r="H46" s="179"/>
      <c r="I46" s="179"/>
    </row>
    <row r="47" spans="1:9" ht="34" x14ac:dyDescent="0.2">
      <c r="B47" s="11"/>
      <c r="C47" s="22" t="s">
        <v>138</v>
      </c>
      <c r="D47" s="22" t="s">
        <v>140</v>
      </c>
      <c r="E47" s="22" t="s">
        <v>39</v>
      </c>
      <c r="F47" s="22" t="s">
        <v>67</v>
      </c>
      <c r="G47" s="22" t="s">
        <v>364</v>
      </c>
      <c r="H47" s="22" t="s">
        <v>395</v>
      </c>
      <c r="I47" s="22" t="s">
        <v>367</v>
      </c>
    </row>
    <row r="48" spans="1:9" x14ac:dyDescent="0.2">
      <c r="B48" s="11" t="s">
        <v>12</v>
      </c>
      <c r="C48" s="11" t="s">
        <v>229</v>
      </c>
      <c r="D48" s="11" t="s">
        <v>8</v>
      </c>
      <c r="E48" s="15">
        <f>SUMIFS('Z1 Wydatki audytowe'!$H$41:$H$85,'Z1 Wydatki audytowe'!$D$41:$D$85,$C$46)</f>
        <v>0</v>
      </c>
      <c r="F48" s="15">
        <f>SUMIFS('Z1 Wydatki audytowe'!$I$41:$I$85,'Z1 Wydatki audytowe'!D$41:D$85,$C$46)</f>
        <v>0</v>
      </c>
      <c r="G48" s="15">
        <f>SUMIFS('Z1 Wydatki audytowe'!$J$41:$J$85,'Z1 Wydatki audytowe'!D$41:D$85,$C$46)</f>
        <v>0</v>
      </c>
      <c r="H48" s="15">
        <f>SUMIFS('Z1 Wydatki audytowe'!$K$41:$K$85,'Z1 Wydatki audytowe'!D$41:D$85,$C$46)</f>
        <v>0</v>
      </c>
      <c r="I48" s="15">
        <f>SUMIFS('Z1 Wydatki audytowe'!$L$41:$L$85,'Z1 Wydatki audytowe'!D$41:D$85,$C$46)</f>
        <v>0</v>
      </c>
    </row>
    <row r="49" spans="1:9" x14ac:dyDescent="0.2">
      <c r="B49" s="11" t="s">
        <v>13</v>
      </c>
      <c r="C49" s="11" t="s">
        <v>231</v>
      </c>
      <c r="D49" s="11" t="s">
        <v>8</v>
      </c>
      <c r="E49" s="15">
        <f>SUMIFS('Z2 Pozostałe roboty budowla'!$H$31:$H$75,'Z2 Pozostałe roboty budowla'!$D$31:$D$75,$C$46)</f>
        <v>0</v>
      </c>
      <c r="F49" s="15">
        <f>SUMIFS('Z2 Pozostałe roboty budowla'!$I$31:$I$75,'Z2 Pozostałe roboty budowla'!D$31:D$75,$C$46)</f>
        <v>0</v>
      </c>
      <c r="G49" s="15">
        <f>SUMIFS('Z2 Pozostałe roboty budowla'!$J$31:$J$75,'Z2 Pozostałe roboty budowla'!D$31:D$75,$C$46)</f>
        <v>0</v>
      </c>
      <c r="H49" s="15">
        <f>SUMIFS('Z2 Pozostałe roboty budowla'!$K$31:$K$75,'Z2 Pozostałe roboty budowla'!D$31:D$75,$C$46)</f>
        <v>0</v>
      </c>
      <c r="I49" s="15">
        <f>SUMIFS('Z2 Pozostałe roboty budowla'!$L$31:$L$75,'Z2 Pozostałe roboty budowla'!D$31:D$75,$C$46)</f>
        <v>0</v>
      </c>
    </row>
    <row r="50" spans="1:9" x14ac:dyDescent="0.2">
      <c r="B50" s="11" t="s">
        <v>14</v>
      </c>
      <c r="C50" s="11" t="s">
        <v>142</v>
      </c>
      <c r="D50" s="11" t="s">
        <v>143</v>
      </c>
      <c r="E50" s="15">
        <f>SUMIFS('Z3 Prace przygotowawcze'!$H$31:$H$75,'Z3 Prace przygotowawcze'!$D$31:$D$75,$C$46)</f>
        <v>0</v>
      </c>
      <c r="F50" s="15">
        <f>SUMIFS('Z3 Prace przygotowawcze'!$I$31:$I$75,'Z3 Prace przygotowawcze'!D$31:D$75,$C$46)</f>
        <v>0</v>
      </c>
      <c r="G50" s="15">
        <f>SUMIFS('Z3 Prace przygotowawcze'!$J$31:$J$75,'Z3 Prace przygotowawcze'!D$31:D$75,$C$46)</f>
        <v>0</v>
      </c>
      <c r="H50" s="15">
        <f>SUMIFS('Z3 Prace przygotowawcze'!$K$31:$K$75,'Z3 Prace przygotowawcze'!D$31:D$75,$C$46)</f>
        <v>0</v>
      </c>
      <c r="I50" s="15">
        <f>SUMIFS('Z3 Prace przygotowawcze'!$L$31:$L$75,'Z3 Prace przygotowawcze'!D$31:D$75,$C$46)</f>
        <v>0</v>
      </c>
    </row>
    <row r="51" spans="1:9" x14ac:dyDescent="0.2">
      <c r="B51" s="11" t="s">
        <v>15</v>
      </c>
      <c r="C51" s="11" t="s">
        <v>330</v>
      </c>
      <c r="D51" s="11" t="s">
        <v>143</v>
      </c>
      <c r="E51" s="15">
        <f>SUMIFS('Z4 Działania edukacyjne doradcz'!$H$31:$H$75,'Z4 Działania edukacyjne doradcz'!$D$31:$D$75,$C$46)</f>
        <v>0</v>
      </c>
      <c r="F51" s="15">
        <f>SUMIFS('Z4 Działania edukacyjne doradcz'!$I$31:$I$75,'Z4 Działania edukacyjne doradcz'!D$31:D$75,$C$46)</f>
        <v>0</v>
      </c>
      <c r="G51" s="15">
        <f>SUMIFS('Z4 Działania edukacyjne doradcz'!$J$31:$J$75,'Z4 Działania edukacyjne doradcz'!D$31:D$75,$C$46)</f>
        <v>0</v>
      </c>
      <c r="H51" s="15">
        <f>SUMIFS('Z4 Działania edukacyjne doradcz'!$K$31:$K$75,'Z4 Działania edukacyjne doradcz'!D$31:D$75,$C$46)</f>
        <v>0</v>
      </c>
      <c r="I51" s="15">
        <f>SUMIFS('Z4 Działania edukacyjne doradcz'!$L$31:$L$75,'Z4 Działania edukacyjne doradcz'!D$31:D$75,$C$46)</f>
        <v>0</v>
      </c>
    </row>
    <row r="52" spans="1:9" x14ac:dyDescent="0.2">
      <c r="B52" s="11" t="s">
        <v>16</v>
      </c>
      <c r="C52" s="11" t="s">
        <v>139</v>
      </c>
      <c r="D52" s="11" t="s">
        <v>9</v>
      </c>
      <c r="E52" s="15">
        <f>SUMIFS('Z5 Wkład niepieniężny'!$I$31:$I$75,'Z5 Wkład niepieniężny'!$E$31:$E$75,$C$46)</f>
        <v>0</v>
      </c>
      <c r="F52" s="15">
        <f>SUMIFS('Z5 Wkład niepieniężny'!$J$31:$J$75,'Z5 Wkład niepieniężny'!E$31:E$75,$C$46)</f>
        <v>0</v>
      </c>
      <c r="G52" s="15">
        <f>SUMIFS('Z5 Wkład niepieniężny'!$K$31:$K$75,'Z5 Wkład niepieniężny'!E$31:E$75,$C$46)</f>
        <v>0</v>
      </c>
      <c r="H52" s="15">
        <f>SUMIFS('Z5 Wkład niepieniężny'!$L$31:$L$75,'Z5 Wkład niepieniężny'!E$31:E$75,$C$46)</f>
        <v>0</v>
      </c>
      <c r="I52" s="15">
        <f>SUMIFS('Z5 Wkład niepieniężny'!$M$31:$M$75,'Z5 Wkład niepieniężny'!E$31:E$75,$C$46)</f>
        <v>0</v>
      </c>
    </row>
    <row r="53" spans="1:9" ht="17" x14ac:dyDescent="0.2">
      <c r="B53" s="11" t="s">
        <v>125</v>
      </c>
      <c r="C53" s="27" t="s">
        <v>88</v>
      </c>
      <c r="D53" s="11" t="s">
        <v>88</v>
      </c>
      <c r="E53" s="15">
        <f>SUMIFS('Z6 Koszty pośrednie'!$H$31:$H$45,'Z6 Koszty pośrednie'!$D$31:$D$45,$C$46)</f>
        <v>0</v>
      </c>
      <c r="F53" s="15">
        <f>SUMIFS('Z6 Koszty pośrednie'!$I$31:$I$45,'Z6 Koszty pośrednie'!$D$31:$D$45,$C$46)</f>
        <v>0</v>
      </c>
      <c r="G53" s="15">
        <f>SUMIFS('Z6 Koszty pośrednie'!$J$31:$J$45,'Z6 Koszty pośrednie'!$D$31:$D$45,$C$46)</f>
        <v>0</v>
      </c>
      <c r="H53" s="15">
        <f>SUMIFS('Z6 Koszty pośrednie'!$K$31:$K$45,'Z6 Koszty pośrednie'!$D$31:$D$45,$C$46)</f>
        <v>0</v>
      </c>
      <c r="I53" s="15">
        <f>SUMIFS('Z6 Koszty pośrednie'!$L$31:$L$45,'Z6 Koszty pośrednie'!$D$31:$D$45,$C$46)</f>
        <v>0</v>
      </c>
    </row>
    <row r="54" spans="1:9" ht="17" thickBot="1" x14ac:dyDescent="0.25">
      <c r="B54" s="11"/>
      <c r="C54" s="27"/>
      <c r="D54" s="27"/>
      <c r="E54" s="23"/>
      <c r="F54" s="23"/>
      <c r="G54" s="23"/>
      <c r="H54" s="23"/>
      <c r="I54" s="23"/>
    </row>
    <row r="55" spans="1:9" ht="17" thickBot="1" x14ac:dyDescent="0.25">
      <c r="B55" s="11"/>
      <c r="C55" s="58" t="s">
        <v>81</v>
      </c>
      <c r="D55" s="56"/>
      <c r="E55" s="50">
        <f>SUM(E48:E54)</f>
        <v>0</v>
      </c>
      <c r="F55" s="50">
        <f>SUM(F48:F54)</f>
        <v>0</v>
      </c>
      <c r="G55" s="50">
        <f>SUM(G48:G54)</f>
        <v>0</v>
      </c>
      <c r="H55" s="50">
        <f>SUM(H48:H54)</f>
        <v>0</v>
      </c>
      <c r="I55" s="51">
        <f>SUM(I48:I54)</f>
        <v>0</v>
      </c>
    </row>
    <row r="57" spans="1:9" ht="21" x14ac:dyDescent="0.25">
      <c r="A57" s="178" t="str">
        <f>B9</f>
        <v>Partner 4</v>
      </c>
      <c r="B57" s="179"/>
      <c r="C57" s="180" t="str">
        <f>C9</f>
        <v/>
      </c>
      <c r="D57" s="179"/>
      <c r="E57" s="179"/>
      <c r="F57" s="179"/>
      <c r="G57" s="179"/>
      <c r="H57" s="179"/>
      <c r="I57" s="179"/>
    </row>
    <row r="58" spans="1:9" ht="34" x14ac:dyDescent="0.2">
      <c r="B58" s="11"/>
      <c r="C58" s="22" t="s">
        <v>138</v>
      </c>
      <c r="D58" s="22" t="s">
        <v>140</v>
      </c>
      <c r="E58" s="22" t="s">
        <v>39</v>
      </c>
      <c r="F58" s="22" t="s">
        <v>67</v>
      </c>
      <c r="G58" s="22" t="s">
        <v>364</v>
      </c>
      <c r="H58" s="22" t="s">
        <v>395</v>
      </c>
      <c r="I58" s="22" t="s">
        <v>367</v>
      </c>
    </row>
    <row r="59" spans="1:9" x14ac:dyDescent="0.2">
      <c r="B59" s="11" t="s">
        <v>12</v>
      </c>
      <c r="C59" s="11" t="s">
        <v>229</v>
      </c>
      <c r="D59" s="11" t="s">
        <v>8</v>
      </c>
      <c r="E59" s="15">
        <f>SUMIFS('Z1 Wydatki audytowe'!$H$41:$H$85,'Z1 Wydatki audytowe'!$D$41:$D$85,$C$57)</f>
        <v>0</v>
      </c>
      <c r="F59" s="15">
        <f>SUMIFS('Z1 Wydatki audytowe'!$I$41:$I$85,'Z1 Wydatki audytowe'!D$41:D$85,$C$57)</f>
        <v>0</v>
      </c>
      <c r="G59" s="15">
        <f>SUMIFS('Z1 Wydatki audytowe'!$J$41:$J$85,'Z1 Wydatki audytowe'!D$41:D$85,$C$57)</f>
        <v>0</v>
      </c>
      <c r="H59" s="15">
        <f>SUMIFS('Z1 Wydatki audytowe'!$K$41:$K$85,'Z1 Wydatki audytowe'!D$41:D$85,$C$57)</f>
        <v>0</v>
      </c>
      <c r="I59" s="15">
        <f>SUMIFS('Z1 Wydatki audytowe'!$L$41:$L$85,'Z1 Wydatki audytowe'!D$41:D$85,$C$57)</f>
        <v>0</v>
      </c>
    </row>
    <row r="60" spans="1:9" x14ac:dyDescent="0.2">
      <c r="B60" s="11" t="s">
        <v>13</v>
      </c>
      <c r="C60" s="11" t="s">
        <v>231</v>
      </c>
      <c r="D60" s="11" t="s">
        <v>8</v>
      </c>
      <c r="E60" s="15">
        <f>SUMIFS('Z2 Pozostałe roboty budowla'!$H$31:$H$75,'Z2 Pozostałe roboty budowla'!$D$31:$D$75,$C$57)</f>
        <v>0</v>
      </c>
      <c r="F60" s="15">
        <f>SUMIFS('Z2 Pozostałe roboty budowla'!$I$31:$I$75,'Z2 Pozostałe roboty budowla'!D$31:D$75,$C$57)</f>
        <v>0</v>
      </c>
      <c r="G60" s="15">
        <f>SUMIFS('Z2 Pozostałe roboty budowla'!$J$31:$J$75,'Z2 Pozostałe roboty budowla'!D$31:D$75,$C$57)</f>
        <v>0</v>
      </c>
      <c r="H60" s="15">
        <f>SUMIFS('Z2 Pozostałe roboty budowla'!$K$31:$K$75,'Z2 Pozostałe roboty budowla'!D$31:D$75,$C$57)</f>
        <v>0</v>
      </c>
      <c r="I60" s="15">
        <f>SUMIFS('Z2 Pozostałe roboty budowla'!$L$31:$L$75,'Z2 Pozostałe roboty budowla'!D$31:D$75,$C$57)</f>
        <v>0</v>
      </c>
    </row>
    <row r="61" spans="1:9" x14ac:dyDescent="0.2">
      <c r="B61" s="11" t="s">
        <v>14</v>
      </c>
      <c r="C61" s="11" t="s">
        <v>142</v>
      </c>
      <c r="D61" s="11" t="s">
        <v>143</v>
      </c>
      <c r="E61" s="15">
        <f>SUMIFS('Z3 Prace przygotowawcze'!$H$31:$H$75,'Z3 Prace przygotowawcze'!$D$31:$D$75,$C$57)</f>
        <v>0</v>
      </c>
      <c r="F61" s="15">
        <f>SUMIFS('Z3 Prace przygotowawcze'!$I$31:$I$75,'Z3 Prace przygotowawcze'!D$31:D$75,$C$57)</f>
        <v>0</v>
      </c>
      <c r="G61" s="15">
        <f>SUMIFS('Z3 Prace przygotowawcze'!$J$31:$J$75,'Z3 Prace przygotowawcze'!D$31:D$75,$C$57)</f>
        <v>0</v>
      </c>
      <c r="H61" s="15">
        <f>SUMIFS('Z3 Prace przygotowawcze'!$K$31:$K$75,'Z3 Prace przygotowawcze'!D$31:D$75,$C$57)</f>
        <v>0</v>
      </c>
      <c r="I61" s="15">
        <f>SUMIFS('Z3 Prace przygotowawcze'!$L$31:$L$75,'Z3 Prace przygotowawcze'!D$31:D$75,$C$57)</f>
        <v>0</v>
      </c>
    </row>
    <row r="62" spans="1:9" x14ac:dyDescent="0.2">
      <c r="B62" s="11" t="s">
        <v>15</v>
      </c>
      <c r="C62" s="11" t="s">
        <v>330</v>
      </c>
      <c r="D62" s="11" t="s">
        <v>143</v>
      </c>
      <c r="E62" s="15">
        <f>SUMIFS('Z4 Działania edukacyjne doradcz'!$H$31:$H$75,'Z4 Działania edukacyjne doradcz'!$D$31:$D$75,$C$57)</f>
        <v>0</v>
      </c>
      <c r="F62" s="15">
        <f>SUMIFS('Z4 Działania edukacyjne doradcz'!$I$31:$I$75,'Z4 Działania edukacyjne doradcz'!D$31:D$75,$C$57)</f>
        <v>0</v>
      </c>
      <c r="G62" s="15">
        <f>SUMIFS('Z4 Działania edukacyjne doradcz'!$J$31:$J$75,'Z4 Działania edukacyjne doradcz'!D$31:D$75,$C$57)</f>
        <v>0</v>
      </c>
      <c r="H62" s="15">
        <f>SUMIFS('Z4 Działania edukacyjne doradcz'!$K$31:$K$75,'Z4 Działania edukacyjne doradcz'!D$31:D$75,$C$57)</f>
        <v>0</v>
      </c>
      <c r="I62" s="15">
        <f>SUMIFS('Z4 Działania edukacyjne doradcz'!$L$31:$L$75,'Z4 Działania edukacyjne doradcz'!D$31:D$75,$C$57)</f>
        <v>0</v>
      </c>
    </row>
    <row r="63" spans="1:9" x14ac:dyDescent="0.2">
      <c r="B63" s="11" t="s">
        <v>16</v>
      </c>
      <c r="C63" s="11" t="s">
        <v>139</v>
      </c>
      <c r="D63" s="11" t="s">
        <v>9</v>
      </c>
      <c r="E63" s="15">
        <f>SUMIFS('Z5 Wkład niepieniężny'!$I$31:$I$75,'Z5 Wkład niepieniężny'!$E$31:$E$75,$C$57)</f>
        <v>0</v>
      </c>
      <c r="F63" s="15">
        <f>SUMIFS('Z5 Wkład niepieniężny'!$J$31:$J$75,'Z5 Wkład niepieniężny'!E$31:E$75,$C$57)</f>
        <v>0</v>
      </c>
      <c r="G63" s="15">
        <f>SUMIFS('Z5 Wkład niepieniężny'!$K$31:$K$75,'Z5 Wkład niepieniężny'!E$31:E$75,$C$57)</f>
        <v>0</v>
      </c>
      <c r="H63" s="15">
        <f>SUMIFS('Z5 Wkład niepieniężny'!$L$31:$L$75,'Z5 Wkład niepieniężny'!E$31:E$75,$C$57)</f>
        <v>0</v>
      </c>
      <c r="I63" s="15">
        <f>SUMIFS('Z5 Wkład niepieniężny'!$M$31:$M$75,'Z5 Wkład niepieniężny'!E$31:E$75,$C$57)</f>
        <v>0</v>
      </c>
    </row>
    <row r="64" spans="1:9" ht="17" x14ac:dyDescent="0.2">
      <c r="B64" s="11" t="s">
        <v>125</v>
      </c>
      <c r="C64" s="27" t="s">
        <v>88</v>
      </c>
      <c r="D64" s="11" t="s">
        <v>88</v>
      </c>
      <c r="E64" s="15">
        <f>SUMIFS('Z6 Koszty pośrednie'!$H$31:$H$45,'Z6 Koszty pośrednie'!$D$31:$D$45,$C$57)</f>
        <v>0</v>
      </c>
      <c r="F64" s="15">
        <f>SUMIFS('Z6 Koszty pośrednie'!$I$31:$I$45,'Z6 Koszty pośrednie'!$D$31:$D$45,$C$57)</f>
        <v>0</v>
      </c>
      <c r="G64" s="15">
        <f>SUMIFS('Z6 Koszty pośrednie'!$J$31:$J$45,'Z6 Koszty pośrednie'!$D$31:$D$45,$C$57)</f>
        <v>0</v>
      </c>
      <c r="H64" s="15">
        <f>SUMIFS('Z6 Koszty pośrednie'!$K$31:$K$45,'Z6 Koszty pośrednie'!$D$31:$D$45,$C$57)</f>
        <v>0</v>
      </c>
      <c r="I64" s="15">
        <f>SUMIFS('Z6 Koszty pośrednie'!$L$31:$L$45,'Z6 Koszty pośrednie'!$D$31:$D$45,$C$57)</f>
        <v>0</v>
      </c>
    </row>
    <row r="65" spans="1:9" ht="17" thickBot="1" x14ac:dyDescent="0.25">
      <c r="B65" s="11"/>
      <c r="C65" s="27"/>
      <c r="D65" s="27"/>
      <c r="E65" s="23"/>
      <c r="F65" s="23"/>
      <c r="G65" s="23"/>
      <c r="H65" s="23"/>
      <c r="I65" s="23"/>
    </row>
    <row r="66" spans="1:9" ht="17" thickBot="1" x14ac:dyDescent="0.25">
      <c r="B66" s="11"/>
      <c r="C66" s="58" t="s">
        <v>81</v>
      </c>
      <c r="D66" s="56"/>
      <c r="E66" s="50">
        <f>SUM(E59:E65)</f>
        <v>0</v>
      </c>
      <c r="F66" s="50">
        <f>SUM(F59:F65)</f>
        <v>0</v>
      </c>
      <c r="G66" s="50">
        <f>SUM(G59:G65)</f>
        <v>0</v>
      </c>
      <c r="H66" s="50">
        <f>SUM(H59:H65)</f>
        <v>0</v>
      </c>
      <c r="I66" s="51">
        <f>SUM(I59:I65)</f>
        <v>0</v>
      </c>
    </row>
    <row r="68" spans="1:9" ht="21" x14ac:dyDescent="0.25">
      <c r="A68" s="178" t="str">
        <f>B10</f>
        <v>Partner 5</v>
      </c>
      <c r="B68" s="179"/>
      <c r="C68" s="180" t="str">
        <f>C10</f>
        <v/>
      </c>
      <c r="D68" s="179"/>
      <c r="E68" s="179"/>
      <c r="F68" s="179"/>
      <c r="G68" s="179"/>
      <c r="H68" s="179"/>
      <c r="I68" s="179"/>
    </row>
    <row r="69" spans="1:9" ht="34" x14ac:dyDescent="0.2">
      <c r="B69" s="11"/>
      <c r="C69" s="22" t="s">
        <v>138</v>
      </c>
      <c r="D69" s="22" t="s">
        <v>140</v>
      </c>
      <c r="E69" s="22" t="s">
        <v>39</v>
      </c>
      <c r="F69" s="22" t="s">
        <v>67</v>
      </c>
      <c r="G69" s="22" t="s">
        <v>364</v>
      </c>
      <c r="H69" s="22" t="s">
        <v>395</v>
      </c>
      <c r="I69" s="22" t="s">
        <v>367</v>
      </c>
    </row>
    <row r="70" spans="1:9" x14ac:dyDescent="0.2">
      <c r="B70" s="11" t="s">
        <v>12</v>
      </c>
      <c r="C70" s="11" t="s">
        <v>229</v>
      </c>
      <c r="D70" s="11" t="s">
        <v>8</v>
      </c>
      <c r="E70" s="15">
        <f>SUMIFS('Z1 Wydatki audytowe'!$H$41:$H$85,'Z1 Wydatki audytowe'!$D$41:$D$85,$C$68)</f>
        <v>0</v>
      </c>
      <c r="F70" s="15">
        <f>SUMIFS('Z1 Wydatki audytowe'!$I$41:$I$85,'Z1 Wydatki audytowe'!D$41:D$85,$C$68)</f>
        <v>0</v>
      </c>
      <c r="G70" s="15">
        <f>SUMIFS('Z1 Wydatki audytowe'!$J$41:$J$85,'Z1 Wydatki audytowe'!D$41:D$85,$C$68)</f>
        <v>0</v>
      </c>
      <c r="H70" s="15">
        <f>SUMIFS('Z1 Wydatki audytowe'!$K$41:$K$85,'Z1 Wydatki audytowe'!D$41:D$85,$C$68)</f>
        <v>0</v>
      </c>
      <c r="I70" s="15">
        <f>SUMIFS('Z1 Wydatki audytowe'!$L$41:$L$85,'Z1 Wydatki audytowe'!D$41:D$85,$C$68)</f>
        <v>0</v>
      </c>
    </row>
    <row r="71" spans="1:9" x14ac:dyDescent="0.2">
      <c r="B71" s="11" t="s">
        <v>13</v>
      </c>
      <c r="C71" s="11" t="s">
        <v>231</v>
      </c>
      <c r="D71" s="11" t="s">
        <v>8</v>
      </c>
      <c r="E71" s="15">
        <f>SUMIFS('Z2 Pozostałe roboty budowla'!$H$31:$H$75,'Z2 Pozostałe roboty budowla'!$D$31:$D$75,$C$68)</f>
        <v>0</v>
      </c>
      <c r="F71" s="15">
        <f>SUMIFS('Z2 Pozostałe roboty budowla'!$I$31:$I$75,'Z2 Pozostałe roboty budowla'!D$31:D$75,$C$68)</f>
        <v>0</v>
      </c>
      <c r="G71" s="15">
        <f>SUMIFS('Z2 Pozostałe roboty budowla'!$J$31:$J$75,'Z2 Pozostałe roboty budowla'!D$31:D$75,$C$68)</f>
        <v>0</v>
      </c>
      <c r="H71" s="15">
        <f>SUMIFS('Z2 Pozostałe roboty budowla'!$K$31:$K$75,'Z2 Pozostałe roboty budowla'!D$31:D$75,$C$68)</f>
        <v>0</v>
      </c>
      <c r="I71" s="15">
        <f>SUMIFS('Z2 Pozostałe roboty budowla'!$L$31:$L$75,'Z2 Pozostałe roboty budowla'!D$31:D$75,$C$68)</f>
        <v>0</v>
      </c>
    </row>
    <row r="72" spans="1:9" x14ac:dyDescent="0.2">
      <c r="B72" s="11" t="s">
        <v>14</v>
      </c>
      <c r="C72" s="11" t="s">
        <v>142</v>
      </c>
      <c r="D72" s="11" t="s">
        <v>143</v>
      </c>
      <c r="E72" s="15">
        <f>SUMIFS('Z3 Prace przygotowawcze'!$H$31:$H$75,'Z3 Prace przygotowawcze'!$D$31:$D$75,$C$68)</f>
        <v>0</v>
      </c>
      <c r="F72" s="15">
        <f>SUMIFS('Z3 Prace przygotowawcze'!$I$31:$I$75,'Z3 Prace przygotowawcze'!D$31:D$75,$C$68)</f>
        <v>0</v>
      </c>
      <c r="G72" s="15">
        <f>SUMIFS('Z3 Prace przygotowawcze'!$J$31:$J$75,'Z3 Prace przygotowawcze'!D$31:D$75,$C$68)</f>
        <v>0</v>
      </c>
      <c r="H72" s="15">
        <f>SUMIFS('Z3 Prace przygotowawcze'!$K$31:$K$75,'Z3 Prace przygotowawcze'!D$31:D$75,$C$68)</f>
        <v>0</v>
      </c>
      <c r="I72" s="15">
        <f>SUMIFS('Z3 Prace przygotowawcze'!$L$31:$L$75,'Z3 Prace przygotowawcze'!D$31:D$75,$C$68)</f>
        <v>0</v>
      </c>
    </row>
    <row r="73" spans="1:9" x14ac:dyDescent="0.2">
      <c r="B73" s="11" t="s">
        <v>15</v>
      </c>
      <c r="C73" s="11" t="s">
        <v>330</v>
      </c>
      <c r="D73" s="11" t="s">
        <v>143</v>
      </c>
      <c r="E73" s="15">
        <f>SUMIFS('Z4 Działania edukacyjne doradcz'!$H$31:$H$75,'Z4 Działania edukacyjne doradcz'!$D$31:$D$75,$C$68)</f>
        <v>0</v>
      </c>
      <c r="F73" s="15">
        <f>SUMIFS('Z4 Działania edukacyjne doradcz'!$I$31:$I$75,'Z4 Działania edukacyjne doradcz'!D$31:D$75,$C$68)</f>
        <v>0</v>
      </c>
      <c r="G73" s="15">
        <f>SUMIFS('Z4 Działania edukacyjne doradcz'!$J$31:$J$75,'Z4 Działania edukacyjne doradcz'!D$31:D$75,$C$68)</f>
        <v>0</v>
      </c>
      <c r="H73" s="15">
        <f>SUMIFS('Z4 Działania edukacyjne doradcz'!$K$31:$K$75,'Z4 Działania edukacyjne doradcz'!D$31:D$75,$C$68)</f>
        <v>0</v>
      </c>
      <c r="I73" s="15">
        <f>SUMIFS('Z4 Działania edukacyjne doradcz'!$L$31:$L$75,'Z4 Działania edukacyjne doradcz'!D$31:D$75,$C$68)</f>
        <v>0</v>
      </c>
    </row>
    <row r="74" spans="1:9" x14ac:dyDescent="0.2">
      <c r="B74" s="11" t="s">
        <v>16</v>
      </c>
      <c r="C74" s="11" t="s">
        <v>139</v>
      </c>
      <c r="D74" s="11" t="s">
        <v>9</v>
      </c>
      <c r="E74" s="15">
        <f>SUMIFS('Z5 Wkład niepieniężny'!$I$31:$I$75,'Z5 Wkład niepieniężny'!$E$31:$E$75,$C$68)</f>
        <v>0</v>
      </c>
      <c r="F74" s="15">
        <f>SUMIFS('Z5 Wkład niepieniężny'!$J$31:$J$75,'Z5 Wkład niepieniężny'!E$31:E$75,$C$68)</f>
        <v>0</v>
      </c>
      <c r="G74" s="15">
        <f>SUMIFS('Z5 Wkład niepieniężny'!$K$31:$K$75,'Z5 Wkład niepieniężny'!E$31:E$75,$C$68)</f>
        <v>0</v>
      </c>
      <c r="H74" s="15">
        <f>SUMIFS('Z5 Wkład niepieniężny'!$L$31:$L$75,'Z5 Wkład niepieniężny'!E$31:E$75,$C$68)</f>
        <v>0</v>
      </c>
      <c r="I74" s="15">
        <f>SUMIFS('Z5 Wkład niepieniężny'!$M$31:$M$75,'Z5 Wkład niepieniężny'!E$31:E$75,$C$68)</f>
        <v>0</v>
      </c>
    </row>
    <row r="75" spans="1:9" ht="17" x14ac:dyDescent="0.2">
      <c r="B75" s="11" t="s">
        <v>125</v>
      </c>
      <c r="C75" s="27" t="s">
        <v>88</v>
      </c>
      <c r="D75" s="11" t="s">
        <v>88</v>
      </c>
      <c r="E75" s="15">
        <f>SUMIFS('Z6 Koszty pośrednie'!$H$31:$H$45,'Z6 Koszty pośrednie'!$D$31:$D$45,$C$68)</f>
        <v>0</v>
      </c>
      <c r="F75" s="15">
        <f>SUMIFS('Z6 Koszty pośrednie'!$I$31:$I$45,'Z6 Koszty pośrednie'!$D$31:$D$45,$C$68)</f>
        <v>0</v>
      </c>
      <c r="G75" s="15">
        <f>SUMIFS('Z6 Koszty pośrednie'!$J$31:$J$45,'Z6 Koszty pośrednie'!$D$31:$D$45,$C$68)</f>
        <v>0</v>
      </c>
      <c r="H75" s="15">
        <f>SUMIFS('Z6 Koszty pośrednie'!$K$31:$K$45,'Z6 Koszty pośrednie'!$D$31:$D$45,$C$68)</f>
        <v>0</v>
      </c>
      <c r="I75" s="15">
        <f>SUMIFS('Z6 Koszty pośrednie'!$L$31:$L$45,'Z6 Koszty pośrednie'!$D$31:$D$45,$C$68)</f>
        <v>0</v>
      </c>
    </row>
    <row r="76" spans="1:9" ht="15" customHeight="1" thickBot="1" x14ac:dyDescent="0.25">
      <c r="B76" s="11"/>
      <c r="C76" s="27"/>
      <c r="D76" s="27"/>
      <c r="E76" s="23"/>
      <c r="F76" s="23"/>
      <c r="G76" s="23"/>
      <c r="H76" s="23"/>
      <c r="I76" s="23"/>
    </row>
    <row r="77" spans="1:9" ht="17" thickBot="1" x14ac:dyDescent="0.25">
      <c r="B77" s="11"/>
      <c r="C77" s="58" t="s">
        <v>81</v>
      </c>
      <c r="D77" s="56"/>
      <c r="E77" s="50">
        <f>SUM(E70:E76)</f>
        <v>0</v>
      </c>
      <c r="F77" s="50">
        <f>SUM(F70:F76)</f>
        <v>0</v>
      </c>
      <c r="G77" s="50">
        <f>SUM(G70:G76)</f>
        <v>0</v>
      </c>
      <c r="H77" s="50">
        <f>SUM(H70:H76)</f>
        <v>0</v>
      </c>
      <c r="I77" s="51">
        <f>SUM(I70:I76)</f>
        <v>0</v>
      </c>
    </row>
  </sheetData>
  <sheetProtection algorithmName="SHA-512" hashValue="GPgE8OvZZIq1PytFLsEyw3TmHI1wkh+YAiPNGA0CdxvgQGsxPJDa17KihlhLPGqVTUjYI+ociRvaauP5tN7b2g==" saltValue="t5ATNv6L8c112jqzfBesRQ==" spinCount="100000" sheet="1" formatCells="0" formatColumns="0" formatRows="0"/>
  <pageMargins left="0.25" right="0.25" top="0.75" bottom="0.75" header="0.3" footer="0.3"/>
  <pageSetup paperSize="9" scale="49" fitToHeight="0" orientation="portrait" horizontalDpi="0" verticalDpi="0"/>
  <headerFooter>
    <oddHeader>&amp;L&amp;F&amp;C&amp;A&amp;R&amp;P z &amp;N</oddHeader>
    <oddFooter>&amp;L&amp;F&amp;C&amp;A&amp;R&amp;P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186"/>
  <sheetViews>
    <sheetView showGridLines="0" topLeftCell="A4" zoomScale="60" zoomScaleNormal="60" workbookViewId="0">
      <selection activeCell="C22" sqref="C22"/>
    </sheetView>
  </sheetViews>
  <sheetFormatPr baseColWidth="10" defaultColWidth="11.1640625" defaultRowHeight="16" x14ac:dyDescent="0.2"/>
  <cols>
    <col min="1" max="1" width="7.33203125" customWidth="1"/>
    <col min="2" max="2" width="14.83203125" bestFit="1" customWidth="1"/>
    <col min="3" max="3" width="45" customWidth="1"/>
    <col min="4" max="4" width="27.1640625" customWidth="1"/>
    <col min="5" max="9" width="18.83203125" customWidth="1"/>
    <col min="10" max="11" width="9.1640625" customWidth="1"/>
    <col min="12" max="12" width="2.33203125" customWidth="1"/>
  </cols>
  <sheetData>
    <row r="2" spans="1:14" s="87" customFormat="1" x14ac:dyDescent="0.2">
      <c r="A2" s="165" t="s">
        <v>379</v>
      </c>
    </row>
    <row r="3" spans="1:14" s="87" customFormat="1" x14ac:dyDescent="0.2">
      <c r="F3" s="124"/>
      <c r="G3" s="124"/>
      <c r="H3" s="124"/>
      <c r="I3" s="124"/>
      <c r="J3" s="124"/>
      <c r="K3" s="124"/>
      <c r="L3" s="124"/>
    </row>
    <row r="4" spans="1:14" s="87" customFormat="1" x14ac:dyDescent="0.2">
      <c r="B4" s="178" t="str">
        <f>'Dane wejściowe'!B27</f>
        <v>Nr obiektu</v>
      </c>
      <c r="C4" s="178" t="str">
        <f>'Dane wejściowe'!C27</f>
        <v>Nazwa obiektu</v>
      </c>
      <c r="E4" s="165"/>
      <c r="F4" s="185"/>
      <c r="G4" s="185"/>
      <c r="H4" s="185"/>
      <c r="I4" s="185"/>
      <c r="J4" s="185"/>
      <c r="K4" s="185"/>
      <c r="L4" s="185"/>
      <c r="M4" s="165"/>
      <c r="N4" s="165"/>
    </row>
    <row r="5" spans="1:14" s="87" customFormat="1" x14ac:dyDescent="0.2">
      <c r="B5" s="182" t="str">
        <f>'Dane wejściowe'!B28</f>
        <v>Obiekt 1</v>
      </c>
      <c r="C5" s="189" t="str">
        <f>IF('Dane wejściowe'!C28="","",'Dane wejściowe'!C28)</f>
        <v/>
      </c>
      <c r="F5" s="124"/>
      <c r="G5" s="124"/>
      <c r="H5" s="124"/>
      <c r="I5" s="124"/>
      <c r="J5" s="124"/>
      <c r="K5" s="124"/>
      <c r="L5" s="124"/>
    </row>
    <row r="6" spans="1:14" s="87" customFormat="1" x14ac:dyDescent="0.2">
      <c r="B6" s="182" t="str">
        <f>'Dane wejściowe'!B29</f>
        <v>Obiekt 2</v>
      </c>
      <c r="C6" s="189" t="str">
        <f>IF('Dane wejściowe'!C29="","",'Dane wejściowe'!C29)</f>
        <v/>
      </c>
      <c r="F6" s="124"/>
      <c r="G6" s="124"/>
      <c r="H6" s="124"/>
      <c r="I6" s="124"/>
      <c r="J6" s="124"/>
      <c r="K6" s="124"/>
      <c r="L6" s="124"/>
    </row>
    <row r="7" spans="1:14" s="87" customFormat="1" x14ac:dyDescent="0.2">
      <c r="B7" s="182" t="str">
        <f>'Dane wejściowe'!B30</f>
        <v>Obiekt 3</v>
      </c>
      <c r="C7" s="189" t="str">
        <f>IF('Dane wejściowe'!C30="","",'Dane wejściowe'!C30)</f>
        <v/>
      </c>
      <c r="F7" s="124"/>
      <c r="G7" s="124"/>
      <c r="H7" s="124"/>
      <c r="I7" s="124"/>
      <c r="J7" s="124"/>
      <c r="K7" s="124"/>
      <c r="L7" s="124"/>
    </row>
    <row r="8" spans="1:14" s="87" customFormat="1" x14ac:dyDescent="0.2">
      <c r="B8" s="182" t="str">
        <f>'Dane wejściowe'!B31</f>
        <v>Obiekt 4</v>
      </c>
      <c r="C8" s="189" t="str">
        <f>IF('Dane wejściowe'!C31="","",'Dane wejściowe'!C31)</f>
        <v/>
      </c>
      <c r="F8" s="124"/>
      <c r="G8" s="124"/>
      <c r="H8" s="124"/>
      <c r="I8" s="124"/>
      <c r="J8" s="124"/>
      <c r="K8" s="124"/>
      <c r="L8" s="124"/>
    </row>
    <row r="9" spans="1:14" s="87" customFormat="1" x14ac:dyDescent="0.2">
      <c r="B9" s="182" t="str">
        <f>'Dane wejściowe'!B32</f>
        <v>Obiekt 5</v>
      </c>
      <c r="C9" s="189" t="str">
        <f>IF('Dane wejściowe'!C32="","",'Dane wejściowe'!C32)</f>
        <v/>
      </c>
      <c r="F9" s="124"/>
      <c r="G9" s="124"/>
      <c r="H9" s="124"/>
      <c r="I9" s="124"/>
      <c r="J9" s="124"/>
      <c r="K9" s="124"/>
      <c r="L9" s="124"/>
    </row>
    <row r="10" spans="1:14" s="87" customFormat="1" x14ac:dyDescent="0.2">
      <c r="B10" s="182" t="str">
        <f>'Dane wejściowe'!B33</f>
        <v>Obiekt 6</v>
      </c>
      <c r="C10" s="189" t="str">
        <f>IF('Dane wejściowe'!C33="","",'Dane wejściowe'!C33)</f>
        <v/>
      </c>
      <c r="F10" s="124"/>
      <c r="G10" s="124"/>
      <c r="H10" s="124"/>
      <c r="I10" s="124"/>
      <c r="J10" s="124"/>
      <c r="K10" s="124"/>
      <c r="L10" s="124"/>
    </row>
    <row r="11" spans="1:14" s="87" customFormat="1" x14ac:dyDescent="0.2">
      <c r="B11" s="182" t="str">
        <f>'Dane wejściowe'!B34</f>
        <v>Obiekt 7</v>
      </c>
      <c r="C11" s="189" t="str">
        <f>IF('Dane wejściowe'!C34="","",'Dane wejściowe'!C34)</f>
        <v/>
      </c>
      <c r="F11" s="124"/>
      <c r="G11" s="124"/>
      <c r="H11" s="124"/>
      <c r="I11" s="124"/>
      <c r="J11" s="124"/>
      <c r="K11" s="124"/>
      <c r="L11" s="124"/>
    </row>
    <row r="12" spans="1:14" s="87" customFormat="1" x14ac:dyDescent="0.2">
      <c r="B12" s="182" t="str">
        <f>'Dane wejściowe'!B35</f>
        <v>Obiekt 8</v>
      </c>
      <c r="C12" s="189" t="str">
        <f>IF('Dane wejściowe'!C35="","",'Dane wejściowe'!C35)</f>
        <v/>
      </c>
      <c r="F12" s="124"/>
      <c r="G12" s="124"/>
      <c r="H12" s="124"/>
      <c r="I12" s="124"/>
      <c r="J12" s="124"/>
      <c r="K12" s="124"/>
      <c r="L12" s="124"/>
    </row>
    <row r="13" spans="1:14" s="87" customFormat="1" x14ac:dyDescent="0.2">
      <c r="B13" s="182" t="str">
        <f>'Dane wejściowe'!B36</f>
        <v>Obiekt 9</v>
      </c>
      <c r="C13" s="189" t="str">
        <f>IF('Dane wejściowe'!C36="","",'Dane wejściowe'!C36)</f>
        <v/>
      </c>
      <c r="F13" s="124"/>
      <c r="G13" s="124"/>
      <c r="H13" s="124"/>
      <c r="I13" s="124"/>
      <c r="J13" s="124"/>
      <c r="K13" s="124"/>
      <c r="L13" s="124"/>
    </row>
    <row r="14" spans="1:14" s="87" customFormat="1" x14ac:dyDescent="0.2">
      <c r="B14" s="182" t="str">
        <f>'Dane wejściowe'!B37</f>
        <v>Obiekt 10</v>
      </c>
      <c r="C14" s="189" t="str">
        <f>IF('Dane wejściowe'!C37="","",'Dane wejściowe'!C37)</f>
        <v/>
      </c>
      <c r="F14" s="124"/>
      <c r="G14" s="124"/>
      <c r="H14" s="124"/>
      <c r="I14" s="124"/>
      <c r="J14" s="124"/>
      <c r="K14" s="124"/>
      <c r="L14" s="124"/>
    </row>
    <row r="15" spans="1:14" s="87" customFormat="1" x14ac:dyDescent="0.2">
      <c r="B15" s="182" t="str">
        <f>'Dane wejściowe'!B38</f>
        <v>Obiekt 11</v>
      </c>
      <c r="C15" s="189" t="str">
        <f>IF('Dane wejściowe'!C38="","",'Dane wejściowe'!C38)</f>
        <v/>
      </c>
      <c r="F15" s="124"/>
      <c r="G15" s="124"/>
      <c r="H15" s="124"/>
      <c r="I15" s="124"/>
      <c r="J15" s="124"/>
      <c r="K15" s="124"/>
      <c r="L15" s="124"/>
    </row>
    <row r="16" spans="1:14" s="87" customFormat="1" x14ac:dyDescent="0.2">
      <c r="B16" s="182" t="str">
        <f>'Dane wejściowe'!B39</f>
        <v>Obiekt 12</v>
      </c>
      <c r="C16" s="189" t="str">
        <f>IF('Dane wejściowe'!C39="","",'Dane wejściowe'!C39)</f>
        <v/>
      </c>
      <c r="F16" s="124"/>
      <c r="G16" s="124"/>
      <c r="H16" s="124"/>
      <c r="I16" s="124"/>
      <c r="J16" s="124"/>
      <c r="K16" s="124"/>
      <c r="L16" s="124"/>
    </row>
    <row r="17" spans="1:12" s="87" customFormat="1" x14ac:dyDescent="0.2">
      <c r="B17" s="182" t="str">
        <f>'Dane wejściowe'!B40</f>
        <v>Obiekt 13</v>
      </c>
      <c r="C17" s="189" t="str">
        <f>IF('Dane wejściowe'!C40="","",'Dane wejściowe'!C40)</f>
        <v/>
      </c>
      <c r="F17" s="124"/>
      <c r="G17" s="124"/>
      <c r="H17" s="124"/>
      <c r="I17" s="124"/>
      <c r="J17" s="124"/>
      <c r="K17" s="124"/>
      <c r="L17" s="124"/>
    </row>
    <row r="18" spans="1:12" s="87" customFormat="1" x14ac:dyDescent="0.2">
      <c r="B18" s="182" t="str">
        <f>'Dane wejściowe'!B41</f>
        <v>Obiekt 14</v>
      </c>
      <c r="C18" s="189" t="str">
        <f>IF('Dane wejściowe'!C41="","",'Dane wejściowe'!C41)</f>
        <v/>
      </c>
      <c r="F18" s="124"/>
      <c r="G18" s="124"/>
      <c r="H18" s="124"/>
      <c r="I18" s="124"/>
      <c r="J18" s="124"/>
      <c r="K18" s="124"/>
      <c r="L18" s="124"/>
    </row>
    <row r="19" spans="1:12" s="87" customFormat="1" x14ac:dyDescent="0.2">
      <c r="B19" s="182" t="str">
        <f>'Dane wejściowe'!B42</f>
        <v>Obiekt 15</v>
      </c>
      <c r="C19" s="189" t="str">
        <f>IF('Dane wejściowe'!C42="","",'Dane wejściowe'!C42)</f>
        <v/>
      </c>
      <c r="F19" s="124"/>
      <c r="G19" s="124"/>
      <c r="H19" s="124"/>
      <c r="I19" s="124"/>
      <c r="J19" s="124"/>
      <c r="K19" s="124"/>
      <c r="L19" s="124"/>
    </row>
    <row r="20" spans="1:12" s="87" customFormat="1" x14ac:dyDescent="0.2">
      <c r="B20" s="165"/>
      <c r="F20" s="124"/>
      <c r="G20" s="124"/>
      <c r="H20" s="124"/>
      <c r="I20" s="124"/>
      <c r="J20" s="124"/>
      <c r="K20" s="124"/>
      <c r="L20" s="124"/>
    </row>
    <row r="21" spans="1:12" x14ac:dyDescent="0.2">
      <c r="E21" s="186" t="b">
        <f>E22='Podsumowanie budżetu'!H14</f>
        <v>1</v>
      </c>
      <c r="F21" s="186" t="b">
        <f>F22='Podsumowanie budżetu'!I14</f>
        <v>1</v>
      </c>
      <c r="G21" s="186" t="b">
        <f>G22='Podsumowanie budżetu'!J14</f>
        <v>1</v>
      </c>
      <c r="H21" s="186" t="b">
        <f>H22='Podsumowanie budżetu'!K14</f>
        <v>1</v>
      </c>
      <c r="I21" s="186" t="b">
        <f>I22='Podsumowanie budżetu'!L14</f>
        <v>1</v>
      </c>
    </row>
    <row r="22" spans="1:12" x14ac:dyDescent="0.2">
      <c r="E22" s="184">
        <f>E32+E43+E54+E65+E76+E87+E98+E109+E120+E131+E142+E153+E164+E175+E186</f>
        <v>0</v>
      </c>
      <c r="F22" s="184">
        <f>F32+F43+F54+F65+F76+F87+F98+F109+F120+F131+F142+F153+F164+F175+F186</f>
        <v>0</v>
      </c>
      <c r="G22" s="184">
        <f>G32+G43+G54+G65+G76+G87+G98+G109+G120+G131+G142+G153+G164+G175+G186</f>
        <v>0</v>
      </c>
      <c r="H22" s="184">
        <f>H32+H43+H54+H65+H76+H87+H98+H109+H120+H131+H142+H153+H164+H175+H186</f>
        <v>0</v>
      </c>
      <c r="I22" s="184">
        <f>I32+I43+I54+I65+I76+I87+I98+I109+I120+I131+I142+I153+I164+I175+I186</f>
        <v>0</v>
      </c>
    </row>
    <row r="23" spans="1:12" ht="21" x14ac:dyDescent="0.25">
      <c r="A23" s="178" t="str">
        <f>B5</f>
        <v>Obiekt 1</v>
      </c>
      <c r="B23" s="179"/>
      <c r="C23" s="180" t="str">
        <f>C5</f>
        <v/>
      </c>
      <c r="D23" s="180"/>
      <c r="E23" s="179"/>
      <c r="F23" s="179"/>
      <c r="G23" s="179"/>
      <c r="H23" s="179"/>
      <c r="I23" s="179"/>
      <c r="J23" s="67" t="s">
        <v>385</v>
      </c>
      <c r="K23" s="67" t="s">
        <v>386</v>
      </c>
    </row>
    <row r="24" spans="1:12" ht="34" x14ac:dyDescent="0.2">
      <c r="B24" s="11"/>
      <c r="C24" s="22" t="s">
        <v>138</v>
      </c>
      <c r="D24" s="22" t="s">
        <v>140</v>
      </c>
      <c r="E24" s="22" t="s">
        <v>39</v>
      </c>
      <c r="F24" s="22" t="s">
        <v>67</v>
      </c>
      <c r="G24" s="22" t="s">
        <v>364</v>
      </c>
      <c r="H24" s="22" t="s">
        <v>395</v>
      </c>
      <c r="I24" s="22" t="s">
        <v>367</v>
      </c>
      <c r="J24" s="26"/>
      <c r="K24" s="73"/>
      <c r="L24" s="73"/>
    </row>
    <row r="25" spans="1:12" ht="16" customHeight="1" x14ac:dyDescent="0.2">
      <c r="B25" s="11" t="s">
        <v>12</v>
      </c>
      <c r="C25" s="11" t="s">
        <v>229</v>
      </c>
      <c r="D25" s="11" t="s">
        <v>8</v>
      </c>
      <c r="E25" s="15">
        <f>SUMIFS('Z1 Wydatki audytowe'!$H$41:$H$85,'Z1 Wydatki audytowe'!$C$41:$C$85,$A$23)</f>
        <v>0</v>
      </c>
      <c r="F25" s="15">
        <f>SUMIFS('Z1 Wydatki audytowe'!$I$41:$I$85,'Z1 Wydatki audytowe'!$C$41:$C$85,$A$23)</f>
        <v>0</v>
      </c>
      <c r="G25" s="15">
        <f>SUMIFS('Z1 Wydatki audytowe'!$J$41:$J$85,'Z1 Wydatki audytowe'!$C$41:$C$85,$A$23)</f>
        <v>0</v>
      </c>
      <c r="H25" s="15">
        <f>SUMIFS('Z1 Wydatki audytowe'!$K$41:$K$85,'Z1 Wydatki audytowe'!$C$41:$C$85,$A$23)</f>
        <v>0</v>
      </c>
      <c r="I25" s="15">
        <f>SUMIFS('Z1 Wydatki audytowe'!$L$41:$L$85,'Z1 Wydatki audytowe'!$C$41:$C$85,$A$23)</f>
        <v>0</v>
      </c>
      <c r="J25" s="24"/>
      <c r="K25" s="76"/>
      <c r="L25" s="76"/>
    </row>
    <row r="26" spans="1:12" ht="16" customHeight="1" x14ac:dyDescent="0.2">
      <c r="B26" s="11" t="s">
        <v>13</v>
      </c>
      <c r="C26" s="11" t="s">
        <v>231</v>
      </c>
      <c r="D26" s="11" t="s">
        <v>8</v>
      </c>
      <c r="E26" s="15">
        <f>SUMIFS('Z2 Pozostałe roboty budowla'!$H$31:$H$75,'Z2 Pozostałe roboty budowla'!$C$31:$C$75,$A$23)</f>
        <v>0</v>
      </c>
      <c r="F26" s="15">
        <f>SUMIFS('Z2 Pozostałe roboty budowla'!$I$31:$I$75,'Z2 Pozostałe roboty budowla'!$C$31:$C$75,$A$23)</f>
        <v>0</v>
      </c>
      <c r="G26" s="15">
        <f>SUMIFS('Z2 Pozostałe roboty budowla'!$J$31:$J$75,'Z2 Pozostałe roboty budowla'!$C$31:$C$75,$A$23)</f>
        <v>0</v>
      </c>
      <c r="H26" s="15">
        <f>SUMIFS('Z2 Pozostałe roboty budowla'!$K$31:$K$75,'Z2 Pozostałe roboty budowla'!$C$31:$C$75,$A$23)</f>
        <v>0</v>
      </c>
      <c r="I26" s="15">
        <f>SUMIFS('Z2 Pozostałe roboty budowla'!$L$31:$L$75,'Z2 Pozostałe roboty budowla'!$C$31:$C$75,$A$23)</f>
        <v>0</v>
      </c>
      <c r="J26" s="24">
        <v>0.15</v>
      </c>
      <c r="K26" s="210">
        <f>IF(F25=0,0,F26/F25)</f>
        <v>0</v>
      </c>
      <c r="L26" s="187">
        <f>IF(K26&lt;=J26,1,0)</f>
        <v>1</v>
      </c>
    </row>
    <row r="27" spans="1:12" ht="16" customHeight="1" x14ac:dyDescent="0.2">
      <c r="B27" s="11" t="s">
        <v>14</v>
      </c>
      <c r="C27" s="11" t="s">
        <v>142</v>
      </c>
      <c r="D27" s="11" t="s">
        <v>143</v>
      </c>
      <c r="E27" s="15">
        <f>SUMIFS('Z3 Prace przygotowawcze'!$H$31:$H$75,'Z3 Prace przygotowawcze'!$C$31:$C$75,$A$23)</f>
        <v>0</v>
      </c>
      <c r="F27" s="15">
        <f>SUMIFS('Z3 Prace przygotowawcze'!$I$31:$I$75,'Z3 Prace przygotowawcze'!$C$31:$C$75,$A$23)</f>
        <v>0</v>
      </c>
      <c r="G27" s="15">
        <f>SUMIFS('Z3 Prace przygotowawcze'!$J$31:$J$75,'Z3 Prace przygotowawcze'!$C$31:$C$75,$A$23)</f>
        <v>0</v>
      </c>
      <c r="H27" s="15">
        <f>SUMIFS('Z3 Prace przygotowawcze'!$K$31:$K$75,'Z3 Prace przygotowawcze'!$C$31:$C$75,$A$23)</f>
        <v>0</v>
      </c>
      <c r="I27" s="15">
        <f>SUMIFS('Z3 Prace przygotowawcze'!$L$31:$L$75,'Z3 Prace przygotowawcze'!$C$31:$C$75,$A$23)</f>
        <v>0</v>
      </c>
      <c r="J27" s="24"/>
      <c r="K27" s="76"/>
      <c r="L27" s="76"/>
    </row>
    <row r="28" spans="1:12" ht="16" customHeight="1" x14ac:dyDescent="0.2">
      <c r="B28" s="11" t="s">
        <v>15</v>
      </c>
      <c r="C28" s="11" t="s">
        <v>330</v>
      </c>
      <c r="D28" s="11" t="s">
        <v>143</v>
      </c>
      <c r="E28" s="15">
        <f>SUMIFS('Z4 Działania edukacyjne doradcz'!$H$31:$H$75,'Z4 Działania edukacyjne doradcz'!$C$31:$C$75,$A$23)</f>
        <v>0</v>
      </c>
      <c r="F28" s="15">
        <f>SUMIFS('Z4 Działania edukacyjne doradcz'!$I$31:$I$75,'Z4 Działania edukacyjne doradcz'!$C$31:$C$75,$A$23)</f>
        <v>0</v>
      </c>
      <c r="G28" s="15">
        <f>SUMIFS('Z4 Działania edukacyjne doradcz'!$J$31:$J$75,'Z4 Działania edukacyjne doradcz'!$C$31:$C$75,$A$23)</f>
        <v>0</v>
      </c>
      <c r="H28" s="15">
        <f>SUMIFS('Z4 Działania edukacyjne doradcz'!$K$31:$K$75,'Z4 Działania edukacyjne doradcz'!$C$31:$C$75,$A$23)</f>
        <v>0</v>
      </c>
      <c r="I28" s="15">
        <f>SUMIFS('Z4 Działania edukacyjne doradcz'!$L$31:$L$75,'Z4 Działania edukacyjne doradcz'!$C$31:$C$75,$A$23)</f>
        <v>0</v>
      </c>
      <c r="J28" s="24"/>
      <c r="K28" s="76"/>
      <c r="L28" s="76"/>
    </row>
    <row r="29" spans="1:12" ht="16" customHeight="1" x14ac:dyDescent="0.2">
      <c r="B29" s="11" t="s">
        <v>16</v>
      </c>
      <c r="C29" s="11" t="s">
        <v>139</v>
      </c>
      <c r="D29" s="11" t="s">
        <v>9</v>
      </c>
      <c r="E29" s="15">
        <f>SUMIFS('Z5 Wkład niepieniężny'!$I$31:$I$75,'Z5 Wkład niepieniężny'!$C$31:$C$75,$A$23)</f>
        <v>0</v>
      </c>
      <c r="F29" s="15">
        <f>SUMIFS('Z5 Wkład niepieniężny'!$J$31:$J$75,'Z5 Wkład niepieniężny'!$C$31:$C$75,$A$23)</f>
        <v>0</v>
      </c>
      <c r="G29" s="15">
        <f>SUMIFS('Z5 Wkład niepieniężny'!$K$31:$K$75,'Z5 Wkład niepieniężny'!$C$31:$C$75,$A$23)</f>
        <v>0</v>
      </c>
      <c r="H29" s="15">
        <f>SUMIFS('Z5 Wkład niepieniężny'!$L$31:$L$75,'Z5 Wkład niepieniężny'!$C$31:$C$75,$A$23)</f>
        <v>0</v>
      </c>
      <c r="I29" s="15">
        <f>SUMIFS('Z5 Wkład niepieniężny'!$M$31:$M$75,'Z5 Wkład niepieniężny'!$C$31:$C$75,$A$23)</f>
        <v>0</v>
      </c>
      <c r="J29" s="24"/>
      <c r="K29" s="76"/>
      <c r="L29" s="76"/>
    </row>
    <row r="30" spans="1:12" ht="48" customHeight="1" x14ac:dyDescent="0.2">
      <c r="B30" s="234" t="s">
        <v>125</v>
      </c>
      <c r="C30" s="234" t="s">
        <v>88</v>
      </c>
      <c r="D30" s="234" t="s">
        <v>402</v>
      </c>
      <c r="E30" s="15">
        <f>SUMIFS('Z6 Koszty pośrednie'!$H$31:$H$75,'Z6 Koszty pośrednie'!$C$31:$C$75,$A$23)</f>
        <v>0</v>
      </c>
      <c r="F30" s="15">
        <f>SUMIFS('Z6 Koszty pośrednie'!$I$31:$I$75,'Z6 Koszty pośrednie'!$C$31:$C$75,$A$23)</f>
        <v>0</v>
      </c>
      <c r="G30" s="15">
        <f>SUMIFS('Z6 Koszty pośrednie'!$J$31:$J$75,'Z6 Koszty pośrednie'!$C$31:$C$75,$A$23)</f>
        <v>0</v>
      </c>
      <c r="H30" s="15">
        <f>SUMIFS('Z6 Koszty pośrednie'!$K$31:$K$75,'Z6 Koszty pośrednie'!$C$31:$C$75,$A$23)</f>
        <v>0</v>
      </c>
      <c r="I30" s="15">
        <f>SUMIFS('Z6 Koszty pośrednie'!$L$31:$L$75,'Z6 Koszty pośrednie'!$C$31:$C$75,$A$23)</f>
        <v>0</v>
      </c>
      <c r="J30" s="24"/>
      <c r="K30" s="76"/>
      <c r="L30" s="76"/>
    </row>
    <row r="31" spans="1:12" ht="17" thickBot="1" x14ac:dyDescent="0.25">
      <c r="B31" s="11"/>
      <c r="C31" s="27"/>
      <c r="D31" s="27"/>
      <c r="E31" s="23"/>
      <c r="F31" s="23"/>
      <c r="G31" s="23"/>
      <c r="H31" s="23"/>
      <c r="I31" s="23"/>
      <c r="J31" s="24"/>
      <c r="K31" s="19"/>
      <c r="L31" s="19"/>
    </row>
    <row r="32" spans="1:12" ht="17" thickBot="1" x14ac:dyDescent="0.25">
      <c r="B32" s="11"/>
      <c r="C32" s="58" t="s">
        <v>81</v>
      </c>
      <c r="D32" s="56"/>
      <c r="E32" s="50">
        <f>SUM(E25:E31)</f>
        <v>0</v>
      </c>
      <c r="F32" s="50">
        <f>SUM(F25:F31)</f>
        <v>0</v>
      </c>
      <c r="G32" s="50">
        <f>SUM(G25:G31)</f>
        <v>0</v>
      </c>
      <c r="H32" s="50">
        <f>SUM(H25:H31)</f>
        <v>0</v>
      </c>
      <c r="I32" s="51">
        <f>SUM(I25:I31)</f>
        <v>0</v>
      </c>
      <c r="J32" s="72"/>
      <c r="K32" s="11"/>
      <c r="L32" s="11"/>
    </row>
    <row r="33" spans="1:12" x14ac:dyDescent="0.2">
      <c r="B33" s="11"/>
      <c r="C33" s="11"/>
      <c r="D33" s="11"/>
      <c r="E33" s="11"/>
      <c r="F33" s="11"/>
      <c r="G33" s="169" t="b">
        <f>G32=H32+I32</f>
        <v>1</v>
      </c>
      <c r="H33" s="11"/>
      <c r="I33" s="11"/>
      <c r="J33" s="11"/>
      <c r="K33" s="11"/>
      <c r="L33" s="11"/>
    </row>
    <row r="34" spans="1:12" ht="21" x14ac:dyDescent="0.25">
      <c r="A34" s="178" t="str">
        <f>B6</f>
        <v>Obiekt 2</v>
      </c>
      <c r="B34" s="181"/>
      <c r="C34" s="180" t="str">
        <f>C6</f>
        <v/>
      </c>
      <c r="D34" s="180"/>
      <c r="E34" s="181"/>
      <c r="F34" s="181"/>
      <c r="G34" s="181"/>
      <c r="H34" s="181"/>
      <c r="I34" s="181"/>
    </row>
    <row r="35" spans="1:12" ht="34" x14ac:dyDescent="0.2">
      <c r="B35" s="11"/>
      <c r="C35" s="22" t="s">
        <v>138</v>
      </c>
      <c r="D35" s="22" t="s">
        <v>140</v>
      </c>
      <c r="E35" s="22" t="s">
        <v>39</v>
      </c>
      <c r="F35" s="22" t="s">
        <v>67</v>
      </c>
      <c r="G35" s="22" t="s">
        <v>364</v>
      </c>
      <c r="H35" s="22" t="s">
        <v>395</v>
      </c>
      <c r="I35" s="22" t="s">
        <v>367</v>
      </c>
    </row>
    <row r="36" spans="1:12" x14ac:dyDescent="0.2">
      <c r="B36" s="11" t="s">
        <v>12</v>
      </c>
      <c r="C36" s="11" t="s">
        <v>229</v>
      </c>
      <c r="D36" s="11" t="s">
        <v>8</v>
      </c>
      <c r="E36" s="15">
        <f>SUMIFS('Z1 Wydatki audytowe'!$H$41:$H$85,'Z1 Wydatki audytowe'!$C$41:$C$85,$A$34)</f>
        <v>0</v>
      </c>
      <c r="F36" s="15">
        <f>SUMIFS('Z1 Wydatki audytowe'!$I$41:$I$85,'Z1 Wydatki audytowe'!$C$41:$C$85,$A$34)</f>
        <v>0</v>
      </c>
      <c r="G36" s="15">
        <f>SUMIFS('Z1 Wydatki audytowe'!$J$41:$J$85,'Z1 Wydatki audytowe'!$C$41:$C$85,$A$34)</f>
        <v>0</v>
      </c>
      <c r="H36" s="15">
        <f>SUMIFS('Z1 Wydatki audytowe'!$K$41:$K$85,'Z1 Wydatki audytowe'!$C$41:$C$85,$A$34)</f>
        <v>0</v>
      </c>
      <c r="I36" s="15">
        <f>SUMIFS('Z1 Wydatki audytowe'!$L$41:$L$85,'Z1 Wydatki audytowe'!$C$41:$C$85,$A$34)</f>
        <v>0</v>
      </c>
    </row>
    <row r="37" spans="1:12" x14ac:dyDescent="0.2">
      <c r="B37" s="11" t="s">
        <v>13</v>
      </c>
      <c r="C37" s="11" t="s">
        <v>231</v>
      </c>
      <c r="D37" s="11" t="s">
        <v>8</v>
      </c>
      <c r="E37" s="15">
        <f>SUMIFS('Z2 Pozostałe roboty budowla'!$H$31:$H$75,'Z2 Pozostałe roboty budowla'!$C$31:$C$75,$A$34)</f>
        <v>0</v>
      </c>
      <c r="F37" s="15">
        <f>SUMIFS('Z2 Pozostałe roboty budowla'!$I$31:$I$75,'Z2 Pozostałe roboty budowla'!$C$31:$C$75,$A$34)</f>
        <v>0</v>
      </c>
      <c r="G37" s="15">
        <f>SUMIFS('Z2 Pozostałe roboty budowla'!$J$31:$J$75,'Z2 Pozostałe roboty budowla'!$C$31:$C$75,$A$34)</f>
        <v>0</v>
      </c>
      <c r="H37" s="15">
        <f>SUMIFS('Z2 Pozostałe roboty budowla'!$K$31:$K$75,'Z2 Pozostałe roboty budowla'!$C$31:$C$75,$A$34)</f>
        <v>0</v>
      </c>
      <c r="I37" s="15">
        <f>SUMIFS('Z2 Pozostałe roboty budowla'!$L$31:$L$75,'Z2 Pozostałe roboty budowla'!$C$31:$C$75,$A$34)</f>
        <v>0</v>
      </c>
      <c r="J37" s="24">
        <v>0.15</v>
      </c>
      <c r="K37" s="210">
        <f>IF(F36=0,0,F37/F36)</f>
        <v>0</v>
      </c>
      <c r="L37" s="187">
        <f>IF(K37&lt;=J37,1,0)</f>
        <v>1</v>
      </c>
    </row>
    <row r="38" spans="1:12" x14ac:dyDescent="0.2">
      <c r="B38" s="11" t="s">
        <v>14</v>
      </c>
      <c r="C38" s="11" t="s">
        <v>142</v>
      </c>
      <c r="D38" s="11" t="s">
        <v>143</v>
      </c>
      <c r="E38" s="15">
        <f>SUMIFS('Z3 Prace przygotowawcze'!$H$31:$H$75,'Z3 Prace przygotowawcze'!$C$31:$C$75,$A$34)</f>
        <v>0</v>
      </c>
      <c r="F38" s="15">
        <f>SUMIFS('Z3 Prace przygotowawcze'!$I$31:$I$75,'Z3 Prace przygotowawcze'!$C$31:$C$75,$A$34)</f>
        <v>0</v>
      </c>
      <c r="G38" s="15">
        <f>SUMIFS('Z3 Prace przygotowawcze'!$J$31:$J$75,'Z3 Prace przygotowawcze'!$C$31:$C$75,$A$34)</f>
        <v>0</v>
      </c>
      <c r="H38" s="15">
        <f>SUMIFS('Z3 Prace przygotowawcze'!$K$31:$K$75,'Z3 Prace przygotowawcze'!$C$31:$C$75,$A$34)</f>
        <v>0</v>
      </c>
      <c r="I38" s="15">
        <f>SUMIFS('Z3 Prace przygotowawcze'!$L$31:$L$75,'Z3 Prace przygotowawcze'!$C$31:$C$75,$A$34)</f>
        <v>0</v>
      </c>
    </row>
    <row r="39" spans="1:12" x14ac:dyDescent="0.2">
      <c r="B39" s="11" t="s">
        <v>15</v>
      </c>
      <c r="C39" s="11" t="s">
        <v>330</v>
      </c>
      <c r="D39" s="11" t="s">
        <v>143</v>
      </c>
      <c r="E39" s="15">
        <f>SUMIFS('Z4 Działania edukacyjne doradcz'!$H$31:$H$75,'Z4 Działania edukacyjne doradcz'!$C$31:$C$75,$A$34)</f>
        <v>0</v>
      </c>
      <c r="F39" s="15">
        <f>SUMIFS('Z4 Działania edukacyjne doradcz'!$I$31:$I$75,'Z4 Działania edukacyjne doradcz'!$C$31:$C$75,$A$34)</f>
        <v>0</v>
      </c>
      <c r="G39" s="15">
        <f>SUMIFS('Z4 Działania edukacyjne doradcz'!$J$31:$J$75,'Z4 Działania edukacyjne doradcz'!$C$31:$C$75,$A$34)</f>
        <v>0</v>
      </c>
      <c r="H39" s="15">
        <f>SUMIFS('Z4 Działania edukacyjne doradcz'!$K$31:$K$75,'Z4 Działania edukacyjne doradcz'!$C$31:$C$75,$A$34)</f>
        <v>0</v>
      </c>
      <c r="I39" s="15">
        <f>SUMIFS('Z4 Działania edukacyjne doradcz'!$L$31:$L$75,'Z4 Działania edukacyjne doradcz'!$C$31:$C$75,$A$34)</f>
        <v>0</v>
      </c>
    </row>
    <row r="40" spans="1:12" x14ac:dyDescent="0.2">
      <c r="B40" s="11" t="s">
        <v>16</v>
      </c>
      <c r="C40" s="11" t="s">
        <v>139</v>
      </c>
      <c r="D40" s="11" t="s">
        <v>9</v>
      </c>
      <c r="E40" s="15">
        <f>SUMIFS('Z5 Wkład niepieniężny'!$I$31:$I$75,'Z5 Wkład niepieniężny'!$C$31:$C$75,$A$34)</f>
        <v>0</v>
      </c>
      <c r="F40" s="15">
        <f>SUMIFS('Z5 Wkład niepieniężny'!$J$31:$J$75,'Z5 Wkład niepieniężny'!$C$31:$C$75,$A$34)</f>
        <v>0</v>
      </c>
      <c r="G40" s="15">
        <f>SUMIFS('Z5 Wkład niepieniężny'!$K$31:$K$75,'Z5 Wkład niepieniężny'!$C$31:$C$75,$A$34)</f>
        <v>0</v>
      </c>
      <c r="H40" s="15">
        <f>SUMIFS('Z5 Wkład niepieniężny'!$L$31:$L$75,'Z5 Wkład niepieniężny'!$C$31:$C$75,$A$34)</f>
        <v>0</v>
      </c>
      <c r="I40" s="15">
        <f>SUMIFS('Z5 Wkład niepieniężny'!$M$31:$M$75,'Z5 Wkład niepieniężny'!$C$31:$C$75,$A$34)</f>
        <v>0</v>
      </c>
    </row>
    <row r="41" spans="1:12" ht="51" x14ac:dyDescent="0.2">
      <c r="B41" s="212" t="s">
        <v>125</v>
      </c>
      <c r="C41" s="212" t="s">
        <v>88</v>
      </c>
      <c r="D41" s="234" t="s">
        <v>402</v>
      </c>
      <c r="E41" s="15">
        <f>SUMIFS('Z6 Koszty pośrednie'!$H$31:$H$75,'Z6 Koszty pośrednie'!$C$31:$C$75,$A$34)</f>
        <v>0</v>
      </c>
      <c r="F41" s="15">
        <f>SUMIFS('Z6 Koszty pośrednie'!$I$31:$I$75,'Z6 Koszty pośrednie'!$C$31:$C$75,$A$34)</f>
        <v>0</v>
      </c>
      <c r="G41" s="15">
        <f>SUMIFS('Z6 Koszty pośrednie'!$J$31:$J$75,'Z6 Koszty pośrednie'!$C$31:$C$75,$A$34)</f>
        <v>0</v>
      </c>
      <c r="H41" s="15">
        <f>SUMIFS('Z6 Koszty pośrednie'!$K$31:$K$75,'Z6 Koszty pośrednie'!$C$31:$C$75,$A$34)</f>
        <v>0</v>
      </c>
      <c r="I41" s="15">
        <f>SUMIFS('Z6 Koszty pośrednie'!$L$31:$L$75,'Z6 Koszty pośrednie'!$C$31:$C$75,$A$34)</f>
        <v>0</v>
      </c>
    </row>
    <row r="42" spans="1:12" ht="17" thickBot="1" x14ac:dyDescent="0.25">
      <c r="B42" s="11"/>
      <c r="C42" s="27"/>
      <c r="D42" s="27"/>
      <c r="E42" s="23"/>
      <c r="F42" s="23"/>
      <c r="G42" s="23"/>
      <c r="H42" s="23"/>
      <c r="I42" s="23"/>
    </row>
    <row r="43" spans="1:12" ht="17" thickBot="1" x14ac:dyDescent="0.25">
      <c r="B43" s="11"/>
      <c r="C43" s="58" t="s">
        <v>81</v>
      </c>
      <c r="D43" s="56"/>
      <c r="E43" s="50">
        <f>SUM(E36:E42)</f>
        <v>0</v>
      </c>
      <c r="F43" s="50">
        <f>SUM(F36:F42)</f>
        <v>0</v>
      </c>
      <c r="G43" s="50">
        <f>SUM(G36:G42)</f>
        <v>0</v>
      </c>
      <c r="H43" s="50">
        <f>SUM(H36:H42)</f>
        <v>0</v>
      </c>
      <c r="I43" s="51">
        <f>SUM(I36:I42)</f>
        <v>0</v>
      </c>
    </row>
    <row r="45" spans="1:12" ht="21" x14ac:dyDescent="0.25">
      <c r="A45" s="178" t="str">
        <f>B7</f>
        <v>Obiekt 3</v>
      </c>
      <c r="B45" s="179"/>
      <c r="C45" s="180" t="str">
        <f>C7</f>
        <v/>
      </c>
      <c r="D45" s="180"/>
      <c r="E45" s="179"/>
      <c r="F45" s="179"/>
      <c r="G45" s="179"/>
      <c r="H45" s="179"/>
      <c r="I45" s="179"/>
    </row>
    <row r="46" spans="1:12" ht="34" x14ac:dyDescent="0.2">
      <c r="B46" s="11"/>
      <c r="C46" s="22" t="s">
        <v>138</v>
      </c>
      <c r="D46" s="22" t="s">
        <v>140</v>
      </c>
      <c r="E46" s="22" t="s">
        <v>39</v>
      </c>
      <c r="F46" s="22" t="s">
        <v>67</v>
      </c>
      <c r="G46" s="22" t="s">
        <v>364</v>
      </c>
      <c r="H46" s="22" t="s">
        <v>395</v>
      </c>
      <c r="I46" s="22" t="s">
        <v>367</v>
      </c>
    </row>
    <row r="47" spans="1:12" x14ac:dyDescent="0.2">
      <c r="B47" s="11" t="s">
        <v>12</v>
      </c>
      <c r="C47" s="11" t="s">
        <v>229</v>
      </c>
      <c r="D47" s="11" t="s">
        <v>8</v>
      </c>
      <c r="E47" s="15">
        <f>SUMIFS('Z1 Wydatki audytowe'!$H$41:$H$85,'Z1 Wydatki audytowe'!$C$41:$C$85,$A$45)</f>
        <v>0</v>
      </c>
      <c r="F47" s="15">
        <f>SUMIFS('Z1 Wydatki audytowe'!$I$41:$I$85,'Z1 Wydatki audytowe'!$C$41:$C$85,$A$45)</f>
        <v>0</v>
      </c>
      <c r="G47" s="15">
        <f>SUMIFS('Z1 Wydatki audytowe'!$J$41:$J$85,'Z1 Wydatki audytowe'!$C$41:$C$85,$A$45)</f>
        <v>0</v>
      </c>
      <c r="H47" s="15">
        <f>SUMIFS('Z1 Wydatki audytowe'!$K$41:$K$85,'Z1 Wydatki audytowe'!$C$41:$C$85,$A$45)</f>
        <v>0</v>
      </c>
      <c r="I47" s="15">
        <f>SUMIFS('Z1 Wydatki audytowe'!$L$41:$L$85,'Z1 Wydatki audytowe'!$C$41:$C$85,$A$45)</f>
        <v>0</v>
      </c>
    </row>
    <row r="48" spans="1:12" x14ac:dyDescent="0.2">
      <c r="B48" s="11" t="s">
        <v>13</v>
      </c>
      <c r="C48" s="11" t="s">
        <v>231</v>
      </c>
      <c r="D48" s="11" t="s">
        <v>8</v>
      </c>
      <c r="E48" s="15">
        <f>SUMIFS('Z2 Pozostałe roboty budowla'!$H$31:$H$75,'Z2 Pozostałe roboty budowla'!$C$31:$C$75,$A$45)</f>
        <v>0</v>
      </c>
      <c r="F48" s="15">
        <f>SUMIFS('Z2 Pozostałe roboty budowla'!$I$31:$I$75,'Z2 Pozostałe roboty budowla'!$C$31:$C$75,$A$45)</f>
        <v>0</v>
      </c>
      <c r="G48" s="15">
        <f>SUMIFS('Z2 Pozostałe roboty budowla'!$J$31:$J$75,'Z2 Pozostałe roboty budowla'!$C$31:$C$75,$A$45)</f>
        <v>0</v>
      </c>
      <c r="H48" s="15">
        <f>SUMIFS('Z2 Pozostałe roboty budowla'!$K$31:$K$75,'Z2 Pozostałe roboty budowla'!$C$31:$C$75,$A$45)</f>
        <v>0</v>
      </c>
      <c r="I48" s="15">
        <f>SUMIFS('Z2 Pozostałe roboty budowla'!$L$31:$L$75,'Z2 Pozostałe roboty budowla'!$C$31:$C$75,$A$45)</f>
        <v>0</v>
      </c>
      <c r="J48" s="24">
        <v>0.15</v>
      </c>
      <c r="K48" s="210">
        <f>IF(F47=0,0,F48/F47)</f>
        <v>0</v>
      </c>
      <c r="L48" s="187">
        <f>IF(K48&lt;=J48,1,0)</f>
        <v>1</v>
      </c>
    </row>
    <row r="49" spans="1:12" x14ac:dyDescent="0.2">
      <c r="B49" s="11" t="s">
        <v>14</v>
      </c>
      <c r="C49" s="11" t="s">
        <v>142</v>
      </c>
      <c r="D49" s="11" t="s">
        <v>143</v>
      </c>
      <c r="E49" s="15">
        <f>SUMIFS('Z3 Prace przygotowawcze'!$H$31:$H$75,'Z3 Prace przygotowawcze'!$C$31:$C$75,$A$45)</f>
        <v>0</v>
      </c>
      <c r="F49" s="15">
        <f>SUMIFS('Z3 Prace przygotowawcze'!$I$31:$I$75,'Z3 Prace przygotowawcze'!$C$31:$C$75,$A$45)</f>
        <v>0</v>
      </c>
      <c r="G49" s="15">
        <f>SUMIFS('Z3 Prace przygotowawcze'!$J$31:$J$75,'Z3 Prace przygotowawcze'!$C$31:$C$75,$A$45)</f>
        <v>0</v>
      </c>
      <c r="H49" s="15">
        <f>SUMIFS('Z3 Prace przygotowawcze'!$K$31:$K$75,'Z3 Prace przygotowawcze'!$C$31:$C$75,$A$45)</f>
        <v>0</v>
      </c>
      <c r="I49" s="15">
        <f>SUMIFS('Z3 Prace przygotowawcze'!$L$31:$L$75,'Z3 Prace przygotowawcze'!$C$31:$C$75,$A$45)</f>
        <v>0</v>
      </c>
    </row>
    <row r="50" spans="1:12" x14ac:dyDescent="0.2">
      <c r="B50" s="11" t="s">
        <v>15</v>
      </c>
      <c r="C50" s="11" t="s">
        <v>330</v>
      </c>
      <c r="D50" s="11" t="s">
        <v>143</v>
      </c>
      <c r="E50" s="15">
        <f>SUMIFS('Z4 Działania edukacyjne doradcz'!$H$31:$H$75,'Z4 Działania edukacyjne doradcz'!$C$31:$C$75,$A$45)</f>
        <v>0</v>
      </c>
      <c r="F50" s="15">
        <f>SUMIFS('Z4 Działania edukacyjne doradcz'!$I$31:$I$75,'Z4 Działania edukacyjne doradcz'!$C$31:$C$75,$A$45)</f>
        <v>0</v>
      </c>
      <c r="G50" s="15">
        <f>SUMIFS('Z4 Działania edukacyjne doradcz'!$J$31:$J$75,'Z4 Działania edukacyjne doradcz'!$C$31:$C$75,$A$45)</f>
        <v>0</v>
      </c>
      <c r="H50" s="15">
        <f>SUMIFS('Z4 Działania edukacyjne doradcz'!$K$31:$K$75,'Z4 Działania edukacyjne doradcz'!$C$31:$C$75,$A$45)</f>
        <v>0</v>
      </c>
      <c r="I50" s="15">
        <f>SUMIFS('Z4 Działania edukacyjne doradcz'!$L$31:$L$75,'Z4 Działania edukacyjne doradcz'!$C$31:$C$75,$A$45)</f>
        <v>0</v>
      </c>
    </row>
    <row r="51" spans="1:12" x14ac:dyDescent="0.2">
      <c r="B51" s="11" t="s">
        <v>16</v>
      </c>
      <c r="C51" s="11" t="s">
        <v>139</v>
      </c>
      <c r="D51" s="11" t="s">
        <v>9</v>
      </c>
      <c r="E51" s="15">
        <f>SUMIFS('Z5 Wkład niepieniężny'!$I$31:$I$75,'Z5 Wkład niepieniężny'!$C$31:$C$75,$A$45)</f>
        <v>0</v>
      </c>
      <c r="F51" s="15">
        <f>SUMIFS('Z5 Wkład niepieniężny'!$J$31:$J$75,'Z5 Wkład niepieniężny'!$C$31:$C$75,$A$45)</f>
        <v>0</v>
      </c>
      <c r="G51" s="15">
        <f>SUMIFS('Z5 Wkład niepieniężny'!$K$31:$K$75,'Z5 Wkład niepieniężny'!$C$31:$C$75,$A$45)</f>
        <v>0</v>
      </c>
      <c r="H51" s="15">
        <f>SUMIFS('Z5 Wkład niepieniężny'!$L$31:$L$75,'Z5 Wkład niepieniężny'!$C$31:$C$75,$A$45)</f>
        <v>0</v>
      </c>
      <c r="I51" s="15">
        <f>SUMIFS('Z5 Wkład niepieniężny'!$M$31:$M$75,'Z5 Wkład niepieniężny'!$C$31:$C$75,$A$45)</f>
        <v>0</v>
      </c>
    </row>
    <row r="52" spans="1:12" ht="51" x14ac:dyDescent="0.2">
      <c r="B52" s="212" t="s">
        <v>125</v>
      </c>
      <c r="C52" s="212" t="s">
        <v>88</v>
      </c>
      <c r="D52" s="234" t="s">
        <v>402</v>
      </c>
      <c r="E52" s="15">
        <f>SUMIFS('Z6 Koszty pośrednie'!$H$31:$H$75,'Z6 Koszty pośrednie'!$C$31:$C$75,$A$45)</f>
        <v>0</v>
      </c>
      <c r="F52" s="15">
        <f>SUMIFS('Z6 Koszty pośrednie'!$I$31:$I$75,'Z6 Koszty pośrednie'!$C$31:$C$75,$A$45)</f>
        <v>0</v>
      </c>
      <c r="G52" s="15">
        <f>SUMIFS('Z6 Koszty pośrednie'!$J$31:$J$75,'Z6 Koszty pośrednie'!$C$31:$C$75,$A$45)</f>
        <v>0</v>
      </c>
      <c r="H52" s="15">
        <f>SUMIFS('Z6 Koszty pośrednie'!$K$31:$K$75,'Z6 Koszty pośrednie'!$C$31:$C$75,$A$45)</f>
        <v>0</v>
      </c>
      <c r="I52" s="15">
        <f>SUMIFS('Z6 Koszty pośrednie'!$L$31:$L$75,'Z6 Koszty pośrednie'!$C$31:$C$75,$A$45)</f>
        <v>0</v>
      </c>
    </row>
    <row r="53" spans="1:12" ht="17" thickBot="1" x14ac:dyDescent="0.25">
      <c r="B53" s="11"/>
      <c r="C53" s="27"/>
      <c r="D53" s="27"/>
      <c r="E53" s="23"/>
      <c r="F53" s="23"/>
      <c r="G53" s="23"/>
      <c r="H53" s="23"/>
      <c r="I53" s="23"/>
    </row>
    <row r="54" spans="1:12" ht="17" thickBot="1" x14ac:dyDescent="0.25">
      <c r="B54" s="11"/>
      <c r="C54" s="58" t="s">
        <v>81</v>
      </c>
      <c r="D54" s="56"/>
      <c r="E54" s="50">
        <f>SUM(E47:E53)</f>
        <v>0</v>
      </c>
      <c r="F54" s="50">
        <f>SUM(F47:F53)</f>
        <v>0</v>
      </c>
      <c r="G54" s="50">
        <f>SUM(G47:G53)</f>
        <v>0</v>
      </c>
      <c r="H54" s="50">
        <f>SUM(H47:H53)</f>
        <v>0</v>
      </c>
      <c r="I54" s="51">
        <f>SUM(I47:I53)</f>
        <v>0</v>
      </c>
    </row>
    <row r="56" spans="1:12" ht="21" x14ac:dyDescent="0.25">
      <c r="A56" s="178" t="str">
        <f>B8</f>
        <v>Obiekt 4</v>
      </c>
      <c r="B56" s="179"/>
      <c r="C56" s="180" t="str">
        <f>C8</f>
        <v/>
      </c>
      <c r="D56" s="180"/>
      <c r="E56" s="179"/>
      <c r="F56" s="179"/>
      <c r="G56" s="179"/>
      <c r="H56" s="179"/>
      <c r="I56" s="179"/>
    </row>
    <row r="57" spans="1:12" ht="34" x14ac:dyDescent="0.2">
      <c r="B57" s="11"/>
      <c r="C57" s="22" t="s">
        <v>138</v>
      </c>
      <c r="D57" s="22" t="s">
        <v>140</v>
      </c>
      <c r="E57" s="22" t="s">
        <v>39</v>
      </c>
      <c r="F57" s="22" t="s">
        <v>67</v>
      </c>
      <c r="G57" s="22" t="s">
        <v>364</v>
      </c>
      <c r="H57" s="22" t="s">
        <v>395</v>
      </c>
      <c r="I57" s="22" t="s">
        <v>367</v>
      </c>
    </row>
    <row r="58" spans="1:12" x14ac:dyDescent="0.2">
      <c r="B58" s="11" t="s">
        <v>12</v>
      </c>
      <c r="C58" s="11" t="s">
        <v>229</v>
      </c>
      <c r="D58" s="11" t="s">
        <v>8</v>
      </c>
      <c r="E58" s="15">
        <f>SUMIFS('Z1 Wydatki audytowe'!$H$41:$H$85,'Z1 Wydatki audytowe'!$C$41:$C$85,$A$56)</f>
        <v>0</v>
      </c>
      <c r="F58" s="15">
        <f>SUMIFS('Z1 Wydatki audytowe'!$I$41:$I$85,'Z1 Wydatki audytowe'!$C$41:$C$85,$A$56)</f>
        <v>0</v>
      </c>
      <c r="G58" s="15">
        <f>SUMIFS('Z1 Wydatki audytowe'!$J$41:$J$85,'Z1 Wydatki audytowe'!$C$41:$C$85,$A$56)</f>
        <v>0</v>
      </c>
      <c r="H58" s="15">
        <f>SUMIFS('Z1 Wydatki audytowe'!$K$41:$K$85,'Z1 Wydatki audytowe'!$C$41:$C$85,$A$56)</f>
        <v>0</v>
      </c>
      <c r="I58" s="15">
        <f>SUMIFS('Z1 Wydatki audytowe'!$L$41:$L$85,'Z1 Wydatki audytowe'!$C$41:$C$85,$A$56)</f>
        <v>0</v>
      </c>
    </row>
    <row r="59" spans="1:12" x14ac:dyDescent="0.2">
      <c r="B59" s="11" t="s">
        <v>13</v>
      </c>
      <c r="C59" s="11" t="s">
        <v>231</v>
      </c>
      <c r="D59" s="11" t="s">
        <v>8</v>
      </c>
      <c r="E59" s="15">
        <f>SUMIFS('Z2 Pozostałe roboty budowla'!$H$31:$H$75,'Z2 Pozostałe roboty budowla'!$C$31:$C$75,$A$56)</f>
        <v>0</v>
      </c>
      <c r="F59" s="15">
        <f>SUMIFS('Z2 Pozostałe roboty budowla'!$I$31:$I$75,'Z2 Pozostałe roboty budowla'!$C$31:$C$75,$A$56)</f>
        <v>0</v>
      </c>
      <c r="G59" s="15">
        <f>SUMIFS('Z2 Pozostałe roboty budowla'!$J$31:$J$75,'Z2 Pozostałe roboty budowla'!$C$31:$C$75,$A$56)</f>
        <v>0</v>
      </c>
      <c r="H59" s="15">
        <f>SUMIFS('Z2 Pozostałe roboty budowla'!$K$31:$K$75,'Z2 Pozostałe roboty budowla'!$C$31:$C$75,$A$56)</f>
        <v>0</v>
      </c>
      <c r="I59" s="15">
        <f>SUMIFS('Z2 Pozostałe roboty budowla'!$L$31:$L$75,'Z2 Pozostałe roboty budowla'!$C$31:$C$75,$A$56)</f>
        <v>0</v>
      </c>
      <c r="J59" s="24">
        <v>0.15</v>
      </c>
      <c r="K59" s="210">
        <f>IF(F58=0,0,F59/F58)</f>
        <v>0</v>
      </c>
      <c r="L59" s="187">
        <f>IF(K59&lt;=J59,1,0)</f>
        <v>1</v>
      </c>
    </row>
    <row r="60" spans="1:12" x14ac:dyDescent="0.2">
      <c r="B60" s="11" t="s">
        <v>14</v>
      </c>
      <c r="C60" s="11" t="s">
        <v>142</v>
      </c>
      <c r="D60" s="11" t="s">
        <v>143</v>
      </c>
      <c r="E60" s="15">
        <f>SUMIFS('Z3 Prace przygotowawcze'!$H$31:$H$75,'Z3 Prace przygotowawcze'!$C$31:$C$75,$A$56)</f>
        <v>0</v>
      </c>
      <c r="F60" s="15">
        <f>SUMIFS('Z3 Prace przygotowawcze'!$I$31:$I$75,'Z3 Prace przygotowawcze'!$C$31:$C$75,$A$56)</f>
        <v>0</v>
      </c>
      <c r="G60" s="15">
        <f>SUMIFS('Z3 Prace przygotowawcze'!$J$31:$J$75,'Z3 Prace przygotowawcze'!$C$31:$C$75,$A$56)</f>
        <v>0</v>
      </c>
      <c r="H60" s="15">
        <f>SUMIFS('Z3 Prace przygotowawcze'!$K$31:$K$75,'Z3 Prace przygotowawcze'!$C$31:$C$75,$A$56)</f>
        <v>0</v>
      </c>
      <c r="I60" s="15">
        <f>SUMIFS('Z3 Prace przygotowawcze'!$L$31:$L$75,'Z3 Prace przygotowawcze'!$C$31:$C$75,$A$56)</f>
        <v>0</v>
      </c>
    </row>
    <row r="61" spans="1:12" x14ac:dyDescent="0.2">
      <c r="B61" s="11" t="s">
        <v>15</v>
      </c>
      <c r="C61" s="11" t="s">
        <v>330</v>
      </c>
      <c r="D61" s="11" t="s">
        <v>143</v>
      </c>
      <c r="E61" s="15">
        <f>SUMIFS('Z4 Działania edukacyjne doradcz'!$H$31:$H$75,'Z4 Działania edukacyjne doradcz'!$C$31:$C$75,$A$56)</f>
        <v>0</v>
      </c>
      <c r="F61" s="15">
        <f>SUMIFS('Z4 Działania edukacyjne doradcz'!$I$31:$I$75,'Z4 Działania edukacyjne doradcz'!$C$31:$C$75,$A$56)</f>
        <v>0</v>
      </c>
      <c r="G61" s="15">
        <f>SUMIFS('Z4 Działania edukacyjne doradcz'!$J$31:$J$75,'Z4 Działania edukacyjne doradcz'!$C$31:$C$75,$A$56)</f>
        <v>0</v>
      </c>
      <c r="H61" s="15">
        <f>SUMIFS('Z4 Działania edukacyjne doradcz'!$K$31:$K$75,'Z4 Działania edukacyjne doradcz'!$C$31:$C$75,$A$56)</f>
        <v>0</v>
      </c>
      <c r="I61" s="15">
        <f>SUMIFS('Z4 Działania edukacyjne doradcz'!$L$31:$L$75,'Z4 Działania edukacyjne doradcz'!$C$31:$C$75,$A$56)</f>
        <v>0</v>
      </c>
    </row>
    <row r="62" spans="1:12" x14ac:dyDescent="0.2">
      <c r="B62" s="11" t="s">
        <v>16</v>
      </c>
      <c r="C62" s="11" t="s">
        <v>139</v>
      </c>
      <c r="D62" s="11" t="s">
        <v>9</v>
      </c>
      <c r="E62" s="15">
        <f>SUMIFS('Z5 Wkład niepieniężny'!$I$31:$I$75,'Z5 Wkład niepieniężny'!$C$31:$C$75,$A$56)</f>
        <v>0</v>
      </c>
      <c r="F62" s="15">
        <f>SUMIFS('Z5 Wkład niepieniężny'!$J$31:$J$75,'Z5 Wkład niepieniężny'!$C$31:$C$75,$A$56)</f>
        <v>0</v>
      </c>
      <c r="G62" s="15">
        <f>SUMIFS('Z5 Wkład niepieniężny'!$K$31:$K$75,'Z5 Wkład niepieniężny'!$C$31:$C$75,$A$56)</f>
        <v>0</v>
      </c>
      <c r="H62" s="15">
        <f>SUMIFS('Z5 Wkład niepieniężny'!$L$31:$L$75,'Z5 Wkład niepieniężny'!$C$31:$C$75,$A$56)</f>
        <v>0</v>
      </c>
      <c r="I62" s="15">
        <f>SUMIFS('Z5 Wkład niepieniężny'!$M$31:$M$75,'Z5 Wkład niepieniężny'!$C$31:$C$75,$A$56)</f>
        <v>0</v>
      </c>
    </row>
    <row r="63" spans="1:12" ht="51" x14ac:dyDescent="0.2">
      <c r="B63" s="212" t="s">
        <v>125</v>
      </c>
      <c r="C63" s="212" t="s">
        <v>88</v>
      </c>
      <c r="D63" s="234" t="s">
        <v>402</v>
      </c>
      <c r="E63" s="15">
        <f>SUMIFS('Z6 Koszty pośrednie'!$H$31:$H$75,'Z6 Koszty pośrednie'!$C$31:$C$75,$A$56)</f>
        <v>0</v>
      </c>
      <c r="F63" s="15">
        <f>SUMIFS('Z6 Koszty pośrednie'!$I$31:$I$75,'Z6 Koszty pośrednie'!$C$31:$C$75,$A$56)</f>
        <v>0</v>
      </c>
      <c r="G63" s="15">
        <f>SUMIFS('Z6 Koszty pośrednie'!$J$31:$J$75,'Z6 Koszty pośrednie'!$C$31:$C$75,$A$56)</f>
        <v>0</v>
      </c>
      <c r="H63" s="15">
        <f>SUMIFS('Z6 Koszty pośrednie'!$K$31:$K$75,'Z6 Koszty pośrednie'!$C$31:$C$75,$A$56)</f>
        <v>0</v>
      </c>
      <c r="I63" s="15">
        <f>SUMIFS('Z6 Koszty pośrednie'!$L$31:$L$75,'Z6 Koszty pośrednie'!$C$31:$C$75,$A$56)</f>
        <v>0</v>
      </c>
    </row>
    <row r="64" spans="1:12" ht="17" thickBot="1" x14ac:dyDescent="0.25">
      <c r="B64" s="11"/>
      <c r="C64" s="27"/>
      <c r="D64" s="27"/>
      <c r="E64" s="23"/>
      <c r="F64" s="23"/>
      <c r="G64" s="23"/>
      <c r="H64" s="23"/>
      <c r="I64" s="23"/>
    </row>
    <row r="65" spans="1:12" ht="17" thickBot="1" x14ac:dyDescent="0.25">
      <c r="B65" s="11"/>
      <c r="C65" s="58" t="s">
        <v>81</v>
      </c>
      <c r="D65" s="56"/>
      <c r="E65" s="50">
        <f>SUM(E58:E64)</f>
        <v>0</v>
      </c>
      <c r="F65" s="50">
        <f>SUM(F58:F64)</f>
        <v>0</v>
      </c>
      <c r="G65" s="50">
        <f>SUM(G58:G64)</f>
        <v>0</v>
      </c>
      <c r="H65" s="50">
        <f>SUM(H58:H64)</f>
        <v>0</v>
      </c>
      <c r="I65" s="51">
        <f>SUM(I58:I64)</f>
        <v>0</v>
      </c>
    </row>
    <row r="67" spans="1:12" ht="21" x14ac:dyDescent="0.25">
      <c r="A67" s="178" t="str">
        <f>B9</f>
        <v>Obiekt 5</v>
      </c>
      <c r="B67" s="179"/>
      <c r="C67" s="180" t="str">
        <f>C9</f>
        <v/>
      </c>
      <c r="D67" s="180"/>
      <c r="E67" s="179"/>
      <c r="F67" s="179"/>
      <c r="G67" s="179"/>
      <c r="H67" s="179"/>
      <c r="I67" s="179"/>
    </row>
    <row r="68" spans="1:12" ht="34" x14ac:dyDescent="0.2">
      <c r="B68" s="11"/>
      <c r="C68" s="22" t="s">
        <v>138</v>
      </c>
      <c r="D68" s="22" t="s">
        <v>140</v>
      </c>
      <c r="E68" s="22" t="s">
        <v>39</v>
      </c>
      <c r="F68" s="22" t="s">
        <v>67</v>
      </c>
      <c r="G68" s="22" t="s">
        <v>364</v>
      </c>
      <c r="H68" s="22" t="s">
        <v>395</v>
      </c>
      <c r="I68" s="22" t="s">
        <v>367</v>
      </c>
    </row>
    <row r="69" spans="1:12" x14ac:dyDescent="0.2">
      <c r="B69" s="11" t="s">
        <v>12</v>
      </c>
      <c r="C69" s="11" t="s">
        <v>229</v>
      </c>
      <c r="D69" s="11" t="s">
        <v>8</v>
      </c>
      <c r="E69" s="15">
        <f>SUMIFS('Z1 Wydatki audytowe'!$H$41:$H$85,'Z1 Wydatki audytowe'!$C$41:$C$85,$A$67)</f>
        <v>0</v>
      </c>
      <c r="F69" s="15">
        <f>SUMIFS('Z1 Wydatki audytowe'!$I$41:$I$85,'Z1 Wydatki audytowe'!$C$41:$C$85,$A$67)</f>
        <v>0</v>
      </c>
      <c r="G69" s="15">
        <f>SUMIFS('Z1 Wydatki audytowe'!$J$41:$J$85,'Z1 Wydatki audytowe'!$C$41:$C$85,$A$67)</f>
        <v>0</v>
      </c>
      <c r="H69" s="15">
        <f>SUMIFS('Z1 Wydatki audytowe'!$K$41:$K$85,'Z1 Wydatki audytowe'!$C$41:$C$85,$A$67)</f>
        <v>0</v>
      </c>
      <c r="I69" s="15">
        <f>SUMIFS('Z1 Wydatki audytowe'!$L$41:$L$85,'Z1 Wydatki audytowe'!$C$41:$C$85,$A$67)</f>
        <v>0</v>
      </c>
    </row>
    <row r="70" spans="1:12" x14ac:dyDescent="0.2">
      <c r="B70" s="11" t="s">
        <v>13</v>
      </c>
      <c r="C70" s="11" t="s">
        <v>231</v>
      </c>
      <c r="D70" s="11" t="s">
        <v>8</v>
      </c>
      <c r="E70" s="15">
        <f>SUMIFS('Z2 Pozostałe roboty budowla'!$H$31:$H$75,'Z2 Pozostałe roboty budowla'!$C$31:$C$75,$A$67)</f>
        <v>0</v>
      </c>
      <c r="F70" s="15">
        <f>SUMIFS('Z2 Pozostałe roboty budowla'!$I$31:$I$75,'Z2 Pozostałe roboty budowla'!$C$31:$C$75,$A$67)</f>
        <v>0</v>
      </c>
      <c r="G70" s="15">
        <f>SUMIFS('Z2 Pozostałe roboty budowla'!$J$31:$J$75,'Z2 Pozostałe roboty budowla'!$C$31:$C$75,$A$67)</f>
        <v>0</v>
      </c>
      <c r="H70" s="15">
        <f>SUMIFS('Z2 Pozostałe roboty budowla'!$K$31:$K$75,'Z2 Pozostałe roboty budowla'!$C$31:$C$75,$A$67)</f>
        <v>0</v>
      </c>
      <c r="I70" s="15">
        <f>SUMIFS('Z2 Pozostałe roboty budowla'!$L$31:$L$75,'Z2 Pozostałe roboty budowla'!$C$31:$C$75,$A$67)</f>
        <v>0</v>
      </c>
      <c r="J70" s="24">
        <v>0.15</v>
      </c>
      <c r="K70" s="210">
        <f>IF(F69=0,0,F70/F69)</f>
        <v>0</v>
      </c>
      <c r="L70" s="187">
        <f>IF(K70&lt;=J70,1,0)</f>
        <v>1</v>
      </c>
    </row>
    <row r="71" spans="1:12" x14ac:dyDescent="0.2">
      <c r="B71" s="11" t="s">
        <v>14</v>
      </c>
      <c r="C71" s="11" t="s">
        <v>142</v>
      </c>
      <c r="D71" s="11" t="s">
        <v>143</v>
      </c>
      <c r="E71" s="15">
        <f>SUMIFS('Z3 Prace przygotowawcze'!$H$31:$H$75,'Z3 Prace przygotowawcze'!$C$31:$C$75,$A$67)</f>
        <v>0</v>
      </c>
      <c r="F71" s="15">
        <f>SUMIFS('Z3 Prace przygotowawcze'!$I$31:$I$75,'Z3 Prace przygotowawcze'!$C$31:$C$75,$A$67)</f>
        <v>0</v>
      </c>
      <c r="G71" s="15">
        <f>SUMIFS('Z3 Prace przygotowawcze'!$J$31:$J$75,'Z3 Prace przygotowawcze'!$C$31:$C$75,$A$67)</f>
        <v>0</v>
      </c>
      <c r="H71" s="15">
        <f>SUMIFS('Z3 Prace przygotowawcze'!$K$31:$K$75,'Z3 Prace przygotowawcze'!$C$31:$C$75,$A$67)</f>
        <v>0</v>
      </c>
      <c r="I71" s="15">
        <f>SUMIFS('Z3 Prace przygotowawcze'!$L$31:$L$75,'Z3 Prace przygotowawcze'!$C$31:$C$75,$A$67)</f>
        <v>0</v>
      </c>
    </row>
    <row r="72" spans="1:12" x14ac:dyDescent="0.2">
      <c r="B72" s="11" t="s">
        <v>15</v>
      </c>
      <c r="C72" s="11" t="s">
        <v>330</v>
      </c>
      <c r="D72" s="11" t="s">
        <v>143</v>
      </c>
      <c r="E72" s="15">
        <f>SUMIFS('Z4 Działania edukacyjne doradcz'!$H$31:$H$75,'Z4 Działania edukacyjne doradcz'!$C$31:$C$75,$A$67)</f>
        <v>0</v>
      </c>
      <c r="F72" s="15">
        <f>SUMIFS('Z4 Działania edukacyjne doradcz'!$I$31:$I$75,'Z4 Działania edukacyjne doradcz'!$C$31:$C$75,$A$67)</f>
        <v>0</v>
      </c>
      <c r="G72" s="15">
        <f>SUMIFS('Z4 Działania edukacyjne doradcz'!$J$31:$J$75,'Z4 Działania edukacyjne doradcz'!$C$31:$C$75,$A$67)</f>
        <v>0</v>
      </c>
      <c r="H72" s="15">
        <f>SUMIFS('Z4 Działania edukacyjne doradcz'!$K$31:$K$75,'Z4 Działania edukacyjne doradcz'!$C$31:$C$75,$A$67)</f>
        <v>0</v>
      </c>
      <c r="I72" s="15">
        <f>SUMIFS('Z4 Działania edukacyjne doradcz'!$L$31:$L$75,'Z4 Działania edukacyjne doradcz'!$C$31:$C$75,$A$67)</f>
        <v>0</v>
      </c>
    </row>
    <row r="73" spans="1:12" x14ac:dyDescent="0.2">
      <c r="B73" s="11" t="s">
        <v>16</v>
      </c>
      <c r="C73" s="11" t="s">
        <v>139</v>
      </c>
      <c r="D73" s="11" t="s">
        <v>9</v>
      </c>
      <c r="E73" s="15">
        <f>SUMIFS('Z5 Wkład niepieniężny'!$I$31:$I$75,'Z5 Wkład niepieniężny'!$C$31:$C$75,$A$67)</f>
        <v>0</v>
      </c>
      <c r="F73" s="15">
        <f>SUMIFS('Z5 Wkład niepieniężny'!$J$31:$J$75,'Z5 Wkład niepieniężny'!$C$31:$C$75,$A$67)</f>
        <v>0</v>
      </c>
      <c r="G73" s="15">
        <f>SUMIFS('Z5 Wkład niepieniężny'!$K$31:$K$75,'Z5 Wkład niepieniężny'!$C$31:$C$75,$A$67)</f>
        <v>0</v>
      </c>
      <c r="H73" s="15">
        <f>SUMIFS('Z5 Wkład niepieniężny'!$L$31:$L$75,'Z5 Wkład niepieniężny'!$C$31:$C$75,$A$67)</f>
        <v>0</v>
      </c>
      <c r="I73" s="15">
        <f>SUMIFS('Z5 Wkład niepieniężny'!$M$31:$M$75,'Z5 Wkład niepieniężny'!$C$31:$C$75,$A$67)</f>
        <v>0</v>
      </c>
    </row>
    <row r="74" spans="1:12" ht="51" x14ac:dyDescent="0.2">
      <c r="B74" s="212" t="s">
        <v>125</v>
      </c>
      <c r="C74" s="212" t="s">
        <v>88</v>
      </c>
      <c r="D74" s="234" t="s">
        <v>402</v>
      </c>
      <c r="E74" s="15">
        <f>SUMIFS('Z6 Koszty pośrednie'!$H$31:$H$75,'Z6 Koszty pośrednie'!$C$31:$C$75,$A$67)</f>
        <v>0</v>
      </c>
      <c r="F74" s="15">
        <f>SUMIFS('Z6 Koszty pośrednie'!$I$31:$I$75,'Z6 Koszty pośrednie'!$C$31:$C$75,$A$67)</f>
        <v>0</v>
      </c>
      <c r="G74" s="15">
        <f>SUMIFS('Z6 Koszty pośrednie'!$J$31:$J$75,'Z6 Koszty pośrednie'!$C$31:$C$75,$A$67)</f>
        <v>0</v>
      </c>
      <c r="H74" s="15">
        <f>SUMIFS('Z6 Koszty pośrednie'!$K$31:$K$75,'Z6 Koszty pośrednie'!$C$31:$C$75,$A$67)</f>
        <v>0</v>
      </c>
      <c r="I74" s="15">
        <f>SUMIFS('Z6 Koszty pośrednie'!$L$31:$L$75,'Z6 Koszty pośrednie'!$C$31:$C$75,$A$67)</f>
        <v>0</v>
      </c>
    </row>
    <row r="75" spans="1:12" ht="17" thickBot="1" x14ac:dyDescent="0.25">
      <c r="B75" s="11"/>
      <c r="C75" s="27"/>
      <c r="D75" s="27"/>
      <c r="E75" s="23"/>
      <c r="F75" s="23"/>
      <c r="G75" s="23"/>
      <c r="H75" s="23"/>
      <c r="I75" s="23"/>
    </row>
    <row r="76" spans="1:12" ht="17" thickBot="1" x14ac:dyDescent="0.25">
      <c r="B76" s="11"/>
      <c r="C76" s="58" t="s">
        <v>81</v>
      </c>
      <c r="D76" s="56"/>
      <c r="E76" s="50">
        <f>SUM(E69:E75)</f>
        <v>0</v>
      </c>
      <c r="F76" s="50">
        <f>SUM(F69:F75)</f>
        <v>0</v>
      </c>
      <c r="G76" s="50">
        <f>SUM(G69:G75)</f>
        <v>0</v>
      </c>
      <c r="H76" s="50">
        <f>SUM(H69:H75)</f>
        <v>0</v>
      </c>
      <c r="I76" s="51">
        <f>SUM(I69:I75)</f>
        <v>0</v>
      </c>
    </row>
    <row r="78" spans="1:12" ht="21" x14ac:dyDescent="0.25">
      <c r="A78" s="178" t="str">
        <f>B10</f>
        <v>Obiekt 6</v>
      </c>
      <c r="B78" s="179"/>
      <c r="C78" s="180" t="str">
        <f>C10</f>
        <v/>
      </c>
      <c r="D78" s="180"/>
      <c r="E78" s="179"/>
      <c r="F78" s="179"/>
      <c r="G78" s="179"/>
      <c r="H78" s="179"/>
      <c r="I78" s="179"/>
    </row>
    <row r="79" spans="1:12" ht="34" x14ac:dyDescent="0.2">
      <c r="B79" s="11"/>
      <c r="C79" s="22" t="s">
        <v>138</v>
      </c>
      <c r="D79" s="22" t="s">
        <v>140</v>
      </c>
      <c r="E79" s="22" t="s">
        <v>39</v>
      </c>
      <c r="F79" s="22" t="s">
        <v>67</v>
      </c>
      <c r="G79" s="22" t="s">
        <v>364</v>
      </c>
      <c r="H79" s="22" t="s">
        <v>395</v>
      </c>
      <c r="I79" s="22" t="s">
        <v>367</v>
      </c>
    </row>
    <row r="80" spans="1:12" x14ac:dyDescent="0.2">
      <c r="B80" s="11" t="s">
        <v>12</v>
      </c>
      <c r="C80" s="11" t="s">
        <v>229</v>
      </c>
      <c r="D80" s="11" t="s">
        <v>8</v>
      </c>
      <c r="E80" s="15">
        <f>SUMIFS('Z1 Wydatki audytowe'!$H$41:$H$85,'Z1 Wydatki audytowe'!$C$41:$C$85,$A$78)</f>
        <v>0</v>
      </c>
      <c r="F80" s="15">
        <f>SUMIFS('Z1 Wydatki audytowe'!$I$41:$I$85,'Z1 Wydatki audytowe'!$C$41:$C$85,$A$78)</f>
        <v>0</v>
      </c>
      <c r="G80" s="15">
        <f>SUMIFS('Z1 Wydatki audytowe'!$J$41:$J$85,'Z1 Wydatki audytowe'!$C$41:$C$85,$A$78)</f>
        <v>0</v>
      </c>
      <c r="H80" s="15">
        <f>SUMIFS('Z1 Wydatki audytowe'!$K$41:$K$85,'Z1 Wydatki audytowe'!$C$41:$C$85,$A$78)</f>
        <v>0</v>
      </c>
      <c r="I80" s="15">
        <f>SUMIFS('Z1 Wydatki audytowe'!$L$41:$L$85,'Z1 Wydatki audytowe'!$C$41:$C$85,$A$78)</f>
        <v>0</v>
      </c>
    </row>
    <row r="81" spans="1:12" x14ac:dyDescent="0.2">
      <c r="B81" s="11" t="s">
        <v>13</v>
      </c>
      <c r="C81" s="11" t="s">
        <v>231</v>
      </c>
      <c r="D81" s="11" t="s">
        <v>8</v>
      </c>
      <c r="E81" s="15">
        <f>SUMIFS('Z2 Pozostałe roboty budowla'!$H$31:$H$75,'Z2 Pozostałe roboty budowla'!$C$31:$C$75,$A$78)</f>
        <v>0</v>
      </c>
      <c r="F81" s="15">
        <f>SUMIFS('Z2 Pozostałe roboty budowla'!$I$31:$I$75,'Z2 Pozostałe roboty budowla'!$C$31:$C$75,$A$78)</f>
        <v>0</v>
      </c>
      <c r="G81" s="15">
        <f>SUMIFS('Z2 Pozostałe roboty budowla'!$J$31:$J$75,'Z2 Pozostałe roboty budowla'!$C$31:$C$75,$A$78)</f>
        <v>0</v>
      </c>
      <c r="H81" s="15">
        <f>SUMIFS('Z2 Pozostałe roboty budowla'!$K$31:$K$75,'Z2 Pozostałe roboty budowla'!$C$31:$C$75,$A$78)</f>
        <v>0</v>
      </c>
      <c r="I81" s="15">
        <f>SUMIFS('Z2 Pozostałe roboty budowla'!$L$31:$L$75,'Z2 Pozostałe roboty budowla'!$C$31:$C$75,$A$78)</f>
        <v>0</v>
      </c>
      <c r="J81" s="24">
        <v>0.15</v>
      </c>
      <c r="K81" s="210">
        <f>IF(F80=0,0,F81/F80)</f>
        <v>0</v>
      </c>
      <c r="L81" s="187">
        <f>IF(K81&lt;=J81,1,0)</f>
        <v>1</v>
      </c>
    </row>
    <row r="82" spans="1:12" x14ac:dyDescent="0.2">
      <c r="B82" s="11" t="s">
        <v>14</v>
      </c>
      <c r="C82" s="11" t="s">
        <v>142</v>
      </c>
      <c r="D82" s="11" t="s">
        <v>143</v>
      </c>
      <c r="E82" s="15">
        <f>SUMIFS('Z3 Prace przygotowawcze'!$H$31:$H$75,'Z3 Prace przygotowawcze'!$C$31:$C$75,$A$78)</f>
        <v>0</v>
      </c>
      <c r="F82" s="15">
        <f>SUMIFS('Z3 Prace przygotowawcze'!$I$31:$I$75,'Z3 Prace przygotowawcze'!$C$31:$C$75,$A$78)</f>
        <v>0</v>
      </c>
      <c r="G82" s="15">
        <f>SUMIFS('Z3 Prace przygotowawcze'!$J$31:$J$75,'Z3 Prace przygotowawcze'!$C$31:$C$75,$A$78)</f>
        <v>0</v>
      </c>
      <c r="H82" s="15">
        <f>SUMIFS('Z3 Prace przygotowawcze'!$K$31:$K$75,'Z3 Prace przygotowawcze'!$C$31:$C$75,$A$78)</f>
        <v>0</v>
      </c>
      <c r="I82" s="15">
        <f>SUMIFS('Z3 Prace przygotowawcze'!$L$31:$L$75,'Z3 Prace przygotowawcze'!$C$31:$C$75,$A$78)</f>
        <v>0</v>
      </c>
    </row>
    <row r="83" spans="1:12" x14ac:dyDescent="0.2">
      <c r="B83" s="11" t="s">
        <v>15</v>
      </c>
      <c r="C83" s="11" t="s">
        <v>330</v>
      </c>
      <c r="D83" s="11" t="s">
        <v>143</v>
      </c>
      <c r="E83" s="15">
        <f>SUMIFS('Z4 Działania edukacyjne doradcz'!$H$31:$H$75,'Z4 Działania edukacyjne doradcz'!$C$31:$C$75,$A$78)</f>
        <v>0</v>
      </c>
      <c r="F83" s="15">
        <f>SUMIFS('Z4 Działania edukacyjne doradcz'!$I$31:$I$75,'Z4 Działania edukacyjne doradcz'!$C$31:$C$75,$A$78)</f>
        <v>0</v>
      </c>
      <c r="G83" s="15">
        <f>SUMIFS('Z4 Działania edukacyjne doradcz'!$J$31:$J$75,'Z4 Działania edukacyjne doradcz'!$C$31:$C$75,$A$78)</f>
        <v>0</v>
      </c>
      <c r="H83" s="15">
        <f>SUMIFS('Z4 Działania edukacyjne doradcz'!$K$31:$K$75,'Z4 Działania edukacyjne doradcz'!$C$31:$C$75,$A$78)</f>
        <v>0</v>
      </c>
      <c r="I83" s="15">
        <f>SUMIFS('Z4 Działania edukacyjne doradcz'!$L$31:$L$75,'Z4 Działania edukacyjne doradcz'!$C$31:$C$75,$A$78)</f>
        <v>0</v>
      </c>
    </row>
    <row r="84" spans="1:12" x14ac:dyDescent="0.2">
      <c r="B84" s="11" t="s">
        <v>16</v>
      </c>
      <c r="C84" s="11" t="s">
        <v>139</v>
      </c>
      <c r="D84" s="11" t="s">
        <v>9</v>
      </c>
      <c r="E84" s="15">
        <f>SUMIFS('Z5 Wkład niepieniężny'!$I$31:$I$75,'Z5 Wkład niepieniężny'!$C$31:$C$75,$A$78)</f>
        <v>0</v>
      </c>
      <c r="F84" s="15">
        <f>SUMIFS('Z5 Wkład niepieniężny'!$J$31:$J$75,'Z5 Wkład niepieniężny'!$C$31:$C$75,$A$78)</f>
        <v>0</v>
      </c>
      <c r="G84" s="15">
        <f>SUMIFS('Z5 Wkład niepieniężny'!$K$31:$K$75,'Z5 Wkład niepieniężny'!$C$31:$C$75,$A$78)</f>
        <v>0</v>
      </c>
      <c r="H84" s="15">
        <f>SUMIFS('Z5 Wkład niepieniężny'!$L$31:$L$75,'Z5 Wkład niepieniężny'!$C$31:$C$75,$A$78)</f>
        <v>0</v>
      </c>
      <c r="I84" s="15">
        <f>SUMIFS('Z5 Wkład niepieniężny'!$M$31:$M$75,'Z5 Wkład niepieniężny'!$C$31:$C$75,$A$78)</f>
        <v>0</v>
      </c>
    </row>
    <row r="85" spans="1:12" ht="51" x14ac:dyDescent="0.2">
      <c r="B85" s="212" t="s">
        <v>125</v>
      </c>
      <c r="C85" s="212" t="s">
        <v>88</v>
      </c>
      <c r="D85" s="234" t="s">
        <v>402</v>
      </c>
      <c r="E85" s="15">
        <f>SUMIFS('Z6 Koszty pośrednie'!$H$31:$H$75,'Z6 Koszty pośrednie'!$C$31:$C$75,$A$78)</f>
        <v>0</v>
      </c>
      <c r="F85" s="15">
        <f>SUMIFS('Z6 Koszty pośrednie'!$I$31:$I$75,'Z6 Koszty pośrednie'!$C$31:$C$75,$A$78)</f>
        <v>0</v>
      </c>
      <c r="G85" s="15">
        <f>SUMIFS('Z6 Koszty pośrednie'!$J$31:$J$75,'Z6 Koszty pośrednie'!$C$31:$C$75,$A$78)</f>
        <v>0</v>
      </c>
      <c r="H85" s="15">
        <f>SUMIFS('Z6 Koszty pośrednie'!$K$31:$K$75,'Z6 Koszty pośrednie'!$C$31:$C$75,$A$78)</f>
        <v>0</v>
      </c>
      <c r="I85" s="15">
        <f>SUMIFS('Z6 Koszty pośrednie'!$L$31:$L$75,'Z6 Koszty pośrednie'!$C$31:$C$75,$A$78)</f>
        <v>0</v>
      </c>
    </row>
    <row r="86" spans="1:12" ht="17" thickBot="1" x14ac:dyDescent="0.25">
      <c r="B86" s="11"/>
      <c r="C86" s="27"/>
      <c r="D86" s="27"/>
      <c r="E86" s="23"/>
      <c r="F86" s="23"/>
      <c r="G86" s="23"/>
      <c r="H86" s="23"/>
      <c r="I86" s="23"/>
    </row>
    <row r="87" spans="1:12" ht="17" thickBot="1" x14ac:dyDescent="0.25">
      <c r="B87" s="11"/>
      <c r="C87" s="58" t="s">
        <v>81</v>
      </c>
      <c r="D87" s="56"/>
      <c r="E87" s="50">
        <f>SUM(E80:E86)</f>
        <v>0</v>
      </c>
      <c r="F87" s="50">
        <f>SUM(F80:F86)</f>
        <v>0</v>
      </c>
      <c r="G87" s="50">
        <f>SUM(G80:G86)</f>
        <v>0</v>
      </c>
      <c r="H87" s="50">
        <f>SUM(H80:H86)</f>
        <v>0</v>
      </c>
      <c r="I87" s="51">
        <f>SUM(I80:I86)</f>
        <v>0</v>
      </c>
    </row>
    <row r="89" spans="1:12" ht="21" x14ac:dyDescent="0.25">
      <c r="A89" s="178" t="str">
        <f>B11</f>
        <v>Obiekt 7</v>
      </c>
      <c r="B89" s="179"/>
      <c r="C89" s="180" t="str">
        <f>C11</f>
        <v/>
      </c>
      <c r="D89" s="180"/>
      <c r="E89" s="179"/>
      <c r="F89" s="179"/>
      <c r="G89" s="179"/>
      <c r="H89" s="179"/>
      <c r="I89" s="179"/>
    </row>
    <row r="90" spans="1:12" ht="34" x14ac:dyDescent="0.2">
      <c r="B90" s="11"/>
      <c r="C90" s="22" t="s">
        <v>138</v>
      </c>
      <c r="D90" s="22" t="s">
        <v>140</v>
      </c>
      <c r="E90" s="22" t="s">
        <v>39</v>
      </c>
      <c r="F90" s="22" t="s">
        <v>67</v>
      </c>
      <c r="G90" s="22" t="s">
        <v>364</v>
      </c>
      <c r="H90" s="22" t="s">
        <v>395</v>
      </c>
      <c r="I90" s="22" t="s">
        <v>367</v>
      </c>
    </row>
    <row r="91" spans="1:12" x14ac:dyDescent="0.2">
      <c r="B91" s="11" t="s">
        <v>12</v>
      </c>
      <c r="C91" s="11" t="s">
        <v>229</v>
      </c>
      <c r="D91" s="11" t="s">
        <v>8</v>
      </c>
      <c r="E91" s="15">
        <f>SUMIFS('Z1 Wydatki audytowe'!$H$41:$H$85,'Z1 Wydatki audytowe'!$C$41:$C$85,$A$89)</f>
        <v>0</v>
      </c>
      <c r="F91" s="15">
        <f>SUMIFS('Z1 Wydatki audytowe'!$I$41:$I$85,'Z1 Wydatki audytowe'!$C$41:$C$85,$A$89)</f>
        <v>0</v>
      </c>
      <c r="G91" s="15">
        <f>SUMIFS('Z1 Wydatki audytowe'!$J$41:$J$85,'Z1 Wydatki audytowe'!$C$41:$C$85,$A$89)</f>
        <v>0</v>
      </c>
      <c r="H91" s="15">
        <f>SUMIFS('Z1 Wydatki audytowe'!$K$41:$K$85,'Z1 Wydatki audytowe'!$C$41:$C$85,$A$89)</f>
        <v>0</v>
      </c>
      <c r="I91" s="15">
        <f>SUMIFS('Z1 Wydatki audytowe'!$L$41:$L$85,'Z1 Wydatki audytowe'!$C$41:$C$85,$A$89)</f>
        <v>0</v>
      </c>
    </row>
    <row r="92" spans="1:12" x14ac:dyDescent="0.2">
      <c r="B92" s="11" t="s">
        <v>13</v>
      </c>
      <c r="C92" s="11" t="s">
        <v>231</v>
      </c>
      <c r="D92" s="11" t="s">
        <v>8</v>
      </c>
      <c r="E92" s="15">
        <f>SUMIFS('Z2 Pozostałe roboty budowla'!$H$31:$H$75,'Z2 Pozostałe roboty budowla'!$C$31:$C$75,$A$89)</f>
        <v>0</v>
      </c>
      <c r="F92" s="15">
        <f>SUMIFS('Z2 Pozostałe roboty budowla'!$I$31:$I$75,'Z2 Pozostałe roboty budowla'!$C$31:$C$75,$A$89)</f>
        <v>0</v>
      </c>
      <c r="G92" s="15">
        <f>SUMIFS('Z2 Pozostałe roboty budowla'!$J$31:$J$75,'Z2 Pozostałe roboty budowla'!$C$31:$C$75,$A$89)</f>
        <v>0</v>
      </c>
      <c r="H92" s="15">
        <f>SUMIFS('Z2 Pozostałe roboty budowla'!$K$31:$K$75,'Z2 Pozostałe roboty budowla'!$C$31:$C$75,$A$89)</f>
        <v>0</v>
      </c>
      <c r="I92" s="15">
        <f>SUMIFS('Z2 Pozostałe roboty budowla'!$L$31:$L$75,'Z2 Pozostałe roboty budowla'!$C$31:$C$75,$A$89)</f>
        <v>0</v>
      </c>
      <c r="J92" s="24">
        <v>0.15</v>
      </c>
      <c r="K92" s="210">
        <f>IF(F91=0,0,F92/F91)</f>
        <v>0</v>
      </c>
      <c r="L92" s="187">
        <f>IF(K92&lt;=J92,1,0)</f>
        <v>1</v>
      </c>
    </row>
    <row r="93" spans="1:12" x14ac:dyDescent="0.2">
      <c r="B93" s="11" t="s">
        <v>14</v>
      </c>
      <c r="C93" s="11" t="s">
        <v>142</v>
      </c>
      <c r="D93" s="11" t="s">
        <v>143</v>
      </c>
      <c r="E93" s="15">
        <f>SUMIFS('Z3 Prace przygotowawcze'!$H$31:$H$75,'Z3 Prace przygotowawcze'!$C$31:$C$75,$A$89)</f>
        <v>0</v>
      </c>
      <c r="F93" s="15">
        <f>SUMIFS('Z3 Prace przygotowawcze'!$I$31:$I$75,'Z3 Prace przygotowawcze'!$C$31:$C$75,$A$89)</f>
        <v>0</v>
      </c>
      <c r="G93" s="15">
        <f>SUMIFS('Z3 Prace przygotowawcze'!$J$31:$J$75,'Z3 Prace przygotowawcze'!$C$31:$C$75,$A$89)</f>
        <v>0</v>
      </c>
      <c r="H93" s="15">
        <f>SUMIFS('Z3 Prace przygotowawcze'!$K$31:$K$75,'Z3 Prace przygotowawcze'!$C$31:$C$75,$A$89)</f>
        <v>0</v>
      </c>
      <c r="I93" s="15">
        <f>SUMIFS('Z3 Prace przygotowawcze'!$L$31:$L$75,'Z3 Prace przygotowawcze'!$C$31:$C$75,$A$89)</f>
        <v>0</v>
      </c>
    </row>
    <row r="94" spans="1:12" x14ac:dyDescent="0.2">
      <c r="B94" s="11" t="s">
        <v>15</v>
      </c>
      <c r="C94" s="11" t="s">
        <v>330</v>
      </c>
      <c r="D94" s="11" t="s">
        <v>143</v>
      </c>
      <c r="E94" s="15">
        <f>SUMIFS('Z4 Działania edukacyjne doradcz'!$H$31:$H$75,'Z4 Działania edukacyjne doradcz'!$C$31:$C$75,$A$89)</f>
        <v>0</v>
      </c>
      <c r="F94" s="15">
        <f>SUMIFS('Z4 Działania edukacyjne doradcz'!$I$31:$I$75,'Z4 Działania edukacyjne doradcz'!$C$31:$C$75,$A$89)</f>
        <v>0</v>
      </c>
      <c r="G94" s="15">
        <f>SUMIFS('Z4 Działania edukacyjne doradcz'!$J$31:$J$75,'Z4 Działania edukacyjne doradcz'!$C$31:$C$75,$A$89)</f>
        <v>0</v>
      </c>
      <c r="H94" s="15">
        <f>SUMIFS('Z4 Działania edukacyjne doradcz'!$K$31:$K$75,'Z4 Działania edukacyjne doradcz'!$C$31:$C$75,$A$89)</f>
        <v>0</v>
      </c>
      <c r="I94" s="15">
        <f>SUMIFS('Z4 Działania edukacyjne doradcz'!$L$31:$L$75,'Z4 Działania edukacyjne doradcz'!$C$31:$C$75,$A$89)</f>
        <v>0</v>
      </c>
    </row>
    <row r="95" spans="1:12" x14ac:dyDescent="0.2">
      <c r="B95" s="11" t="s">
        <v>16</v>
      </c>
      <c r="C95" s="11" t="s">
        <v>139</v>
      </c>
      <c r="D95" s="11" t="s">
        <v>9</v>
      </c>
      <c r="E95" s="15">
        <f>SUMIFS('Z5 Wkład niepieniężny'!$I$31:$I$75,'Z5 Wkład niepieniężny'!$C$31:$C$75,$A$89)</f>
        <v>0</v>
      </c>
      <c r="F95" s="15">
        <f>SUMIFS('Z5 Wkład niepieniężny'!$J$31:$J$75,'Z5 Wkład niepieniężny'!$C$31:$C$75,$A$89)</f>
        <v>0</v>
      </c>
      <c r="G95" s="15">
        <f>SUMIFS('Z5 Wkład niepieniężny'!$K$31:$K$75,'Z5 Wkład niepieniężny'!$C$31:$C$75,$A$89)</f>
        <v>0</v>
      </c>
      <c r="H95" s="15">
        <f>SUMIFS('Z5 Wkład niepieniężny'!$L$31:$L$75,'Z5 Wkład niepieniężny'!$C$31:$C$75,$A$89)</f>
        <v>0</v>
      </c>
      <c r="I95" s="15">
        <f>SUMIFS('Z5 Wkład niepieniężny'!$M$31:$M$75,'Z5 Wkład niepieniężny'!$C$31:$C$75,$A$89)</f>
        <v>0</v>
      </c>
    </row>
    <row r="96" spans="1:12" ht="51" x14ac:dyDescent="0.2">
      <c r="B96" s="212" t="s">
        <v>125</v>
      </c>
      <c r="C96" s="212" t="s">
        <v>88</v>
      </c>
      <c r="D96" s="234" t="s">
        <v>402</v>
      </c>
      <c r="E96" s="15">
        <f>SUMIFS('Z6 Koszty pośrednie'!$H$31:$H$75,'Z6 Koszty pośrednie'!$C$31:$C$75,$A$89)</f>
        <v>0</v>
      </c>
      <c r="F96" s="15">
        <f>SUMIFS('Z6 Koszty pośrednie'!$I$31:$I$75,'Z6 Koszty pośrednie'!$C$31:$C$75,$A$89)</f>
        <v>0</v>
      </c>
      <c r="G96" s="15">
        <f>SUMIFS('Z6 Koszty pośrednie'!$J$31:$J$75,'Z6 Koszty pośrednie'!$C$31:$C$75,$A$89)</f>
        <v>0</v>
      </c>
      <c r="H96" s="15">
        <f>SUMIFS('Z6 Koszty pośrednie'!$K$31:$K$75,'Z6 Koszty pośrednie'!$C$31:$C$75,$A$89)</f>
        <v>0</v>
      </c>
      <c r="I96" s="15">
        <f>SUMIFS('Z6 Koszty pośrednie'!$L$31:$L$75,'Z6 Koszty pośrednie'!$C$31:$C$75,$A$89)</f>
        <v>0</v>
      </c>
    </row>
    <row r="97" spans="1:12" ht="17" thickBot="1" x14ac:dyDescent="0.25">
      <c r="B97" s="11"/>
      <c r="C97" s="27"/>
      <c r="D97" s="27"/>
      <c r="E97" s="23"/>
      <c r="F97" s="23"/>
      <c r="G97" s="23"/>
      <c r="H97" s="23"/>
      <c r="I97" s="23"/>
    </row>
    <row r="98" spans="1:12" ht="17" thickBot="1" x14ac:dyDescent="0.25">
      <c r="B98" s="11"/>
      <c r="C98" s="58" t="s">
        <v>81</v>
      </c>
      <c r="D98" s="56"/>
      <c r="E98" s="50">
        <f>SUM(E91:E97)</f>
        <v>0</v>
      </c>
      <c r="F98" s="50">
        <f>SUM(F91:F97)</f>
        <v>0</v>
      </c>
      <c r="G98" s="50">
        <f>SUM(G91:G97)</f>
        <v>0</v>
      </c>
      <c r="H98" s="50">
        <f>SUM(H91:H97)</f>
        <v>0</v>
      </c>
      <c r="I98" s="51">
        <f>SUM(I91:I97)</f>
        <v>0</v>
      </c>
    </row>
    <row r="100" spans="1:12" ht="21" x14ac:dyDescent="0.25">
      <c r="A100" s="178" t="str">
        <f>B12</f>
        <v>Obiekt 8</v>
      </c>
      <c r="B100" s="179"/>
      <c r="C100" s="180" t="str">
        <f>C12</f>
        <v/>
      </c>
      <c r="D100" s="180"/>
      <c r="E100" s="179"/>
      <c r="F100" s="179"/>
      <c r="G100" s="179"/>
      <c r="H100" s="179"/>
      <c r="I100" s="179"/>
    </row>
    <row r="101" spans="1:12" ht="34" x14ac:dyDescent="0.2">
      <c r="B101" s="11"/>
      <c r="C101" s="22" t="s">
        <v>138</v>
      </c>
      <c r="D101" s="22" t="s">
        <v>140</v>
      </c>
      <c r="E101" s="22" t="s">
        <v>39</v>
      </c>
      <c r="F101" s="22" t="s">
        <v>67</v>
      </c>
      <c r="G101" s="22" t="s">
        <v>364</v>
      </c>
      <c r="H101" s="22" t="s">
        <v>395</v>
      </c>
      <c r="I101" s="22" t="s">
        <v>367</v>
      </c>
    </row>
    <row r="102" spans="1:12" x14ac:dyDescent="0.2">
      <c r="B102" s="11" t="s">
        <v>12</v>
      </c>
      <c r="C102" s="11" t="s">
        <v>229</v>
      </c>
      <c r="D102" s="11" t="s">
        <v>8</v>
      </c>
      <c r="E102" s="15">
        <f>SUMIFS('Z1 Wydatki audytowe'!$H$41:$H$85,'Z1 Wydatki audytowe'!$C$41:$C$85,$A$100)</f>
        <v>0</v>
      </c>
      <c r="F102" s="15">
        <f>SUMIFS('Z1 Wydatki audytowe'!$I$41:$I$85,'Z1 Wydatki audytowe'!$C$41:$C$85,$A$100)</f>
        <v>0</v>
      </c>
      <c r="G102" s="15">
        <f>SUMIFS('Z1 Wydatki audytowe'!$J$41:$J$85,'Z1 Wydatki audytowe'!$C$41:$C$85,$A$100)</f>
        <v>0</v>
      </c>
      <c r="H102" s="15">
        <f>SUMIFS('Z1 Wydatki audytowe'!$K$41:$K$85,'Z1 Wydatki audytowe'!$C$41:$C$85,$A$100)</f>
        <v>0</v>
      </c>
      <c r="I102" s="15">
        <f>SUMIFS('Z1 Wydatki audytowe'!$L$41:$L$85,'Z1 Wydatki audytowe'!$C$41:$C$85,$A$100)</f>
        <v>0</v>
      </c>
    </row>
    <row r="103" spans="1:12" x14ac:dyDescent="0.2">
      <c r="B103" s="11" t="s">
        <v>13</v>
      </c>
      <c r="C103" s="11" t="s">
        <v>231</v>
      </c>
      <c r="D103" s="11" t="s">
        <v>8</v>
      </c>
      <c r="E103" s="15">
        <f>SUMIFS('Z2 Pozostałe roboty budowla'!$H$31:$H$75,'Z2 Pozostałe roboty budowla'!$C$31:$C$75,$A$100)</f>
        <v>0</v>
      </c>
      <c r="F103" s="15">
        <f>SUMIFS('Z2 Pozostałe roboty budowla'!$I$31:$I$75,'Z2 Pozostałe roboty budowla'!$C$31:$C$75,$A$100)</f>
        <v>0</v>
      </c>
      <c r="G103" s="15">
        <f>SUMIFS('Z2 Pozostałe roboty budowla'!$J$31:$J$75,'Z2 Pozostałe roboty budowla'!$C$31:$C$75,$A$100)</f>
        <v>0</v>
      </c>
      <c r="H103" s="15">
        <f>SUMIFS('Z2 Pozostałe roboty budowla'!$K$31:$K$75,'Z2 Pozostałe roboty budowla'!$C$31:$C$75,$A$100)</f>
        <v>0</v>
      </c>
      <c r="I103" s="15">
        <f>SUMIFS('Z2 Pozostałe roboty budowla'!$L$31:$L$75,'Z2 Pozostałe roboty budowla'!$C$31:$C$75,$A$100)</f>
        <v>0</v>
      </c>
      <c r="J103" s="24">
        <v>0.15</v>
      </c>
      <c r="K103" s="210">
        <f>IF(F102=0,0,F103/F102)</f>
        <v>0</v>
      </c>
      <c r="L103" s="187">
        <f>IF(K103&lt;=J103,1,0)</f>
        <v>1</v>
      </c>
    </row>
    <row r="104" spans="1:12" x14ac:dyDescent="0.2">
      <c r="B104" s="11" t="s">
        <v>14</v>
      </c>
      <c r="C104" s="11" t="s">
        <v>142</v>
      </c>
      <c r="D104" s="11" t="s">
        <v>143</v>
      </c>
      <c r="E104" s="15">
        <f>SUMIFS('Z3 Prace przygotowawcze'!$H$31:$H$75,'Z3 Prace przygotowawcze'!$C$31:$C$75,$A$100)</f>
        <v>0</v>
      </c>
      <c r="F104" s="15">
        <f>SUMIFS('Z3 Prace przygotowawcze'!$I$31:$I$75,'Z3 Prace przygotowawcze'!$C$31:$C$75,$A$100)</f>
        <v>0</v>
      </c>
      <c r="G104" s="15">
        <f>SUMIFS('Z3 Prace przygotowawcze'!$J$31:$J$75,'Z3 Prace przygotowawcze'!$C$31:$C$75,$A$100)</f>
        <v>0</v>
      </c>
      <c r="H104" s="15">
        <f>SUMIFS('Z3 Prace przygotowawcze'!$K$31:$K$75,'Z3 Prace przygotowawcze'!$C$31:$C$75,$A$100)</f>
        <v>0</v>
      </c>
      <c r="I104" s="15">
        <f>SUMIFS('Z3 Prace przygotowawcze'!$L$31:$L$75,'Z3 Prace przygotowawcze'!$C$31:$C$75,$A$100)</f>
        <v>0</v>
      </c>
    </row>
    <row r="105" spans="1:12" x14ac:dyDescent="0.2">
      <c r="B105" s="11" t="s">
        <v>15</v>
      </c>
      <c r="C105" s="11" t="s">
        <v>330</v>
      </c>
      <c r="D105" s="11" t="s">
        <v>143</v>
      </c>
      <c r="E105" s="15">
        <f>SUMIFS('Z4 Działania edukacyjne doradcz'!$H$31:$H$75,'Z4 Działania edukacyjne doradcz'!$C$31:$C$75,$A$100)</f>
        <v>0</v>
      </c>
      <c r="F105" s="15">
        <f>SUMIFS('Z4 Działania edukacyjne doradcz'!$I$31:$I$75,'Z4 Działania edukacyjne doradcz'!$C$31:$C$75,$A$100)</f>
        <v>0</v>
      </c>
      <c r="G105" s="15">
        <f>SUMIFS('Z4 Działania edukacyjne doradcz'!$J$31:$J$75,'Z4 Działania edukacyjne doradcz'!$C$31:$C$75,$A$100)</f>
        <v>0</v>
      </c>
      <c r="H105" s="15">
        <f>SUMIFS('Z4 Działania edukacyjne doradcz'!$K$31:$K$75,'Z4 Działania edukacyjne doradcz'!$C$31:$C$75,$A$100)</f>
        <v>0</v>
      </c>
      <c r="I105" s="15">
        <f>SUMIFS('Z4 Działania edukacyjne doradcz'!$L$31:$L$75,'Z4 Działania edukacyjne doradcz'!$C$31:$C$75,$A$100)</f>
        <v>0</v>
      </c>
    </row>
    <row r="106" spans="1:12" x14ac:dyDescent="0.2">
      <c r="B106" s="11" t="s">
        <v>16</v>
      </c>
      <c r="C106" s="11" t="s">
        <v>139</v>
      </c>
      <c r="D106" s="11" t="s">
        <v>9</v>
      </c>
      <c r="E106" s="15">
        <f>SUMIFS('Z5 Wkład niepieniężny'!$I$31:$I$75,'Z5 Wkład niepieniężny'!$C$31:$C$75,$A$100)</f>
        <v>0</v>
      </c>
      <c r="F106" s="15">
        <f>SUMIFS('Z5 Wkład niepieniężny'!$J$31:$J$75,'Z5 Wkład niepieniężny'!$C$31:$C$75,$A$100)</f>
        <v>0</v>
      </c>
      <c r="G106" s="15">
        <f>SUMIFS('Z5 Wkład niepieniężny'!$K$31:$K$75,'Z5 Wkład niepieniężny'!$C$31:$C$75,$A$100)</f>
        <v>0</v>
      </c>
      <c r="H106" s="15">
        <f>SUMIFS('Z5 Wkład niepieniężny'!$L$31:$L$75,'Z5 Wkład niepieniężny'!$C$31:$C$75,$A$100)</f>
        <v>0</v>
      </c>
      <c r="I106" s="15">
        <f>SUMIFS('Z5 Wkład niepieniężny'!$M$31:$M$75,'Z5 Wkład niepieniężny'!$C$31:$C$75,$A$100)</f>
        <v>0</v>
      </c>
    </row>
    <row r="107" spans="1:12" ht="51" x14ac:dyDescent="0.2">
      <c r="B107" s="212" t="s">
        <v>125</v>
      </c>
      <c r="C107" s="212" t="s">
        <v>88</v>
      </c>
      <c r="D107" s="234" t="s">
        <v>402</v>
      </c>
      <c r="E107" s="15">
        <f>SUMIFS('Z6 Koszty pośrednie'!$H$31:$H$75,'Z6 Koszty pośrednie'!$C$31:$C$75,$A$100)</f>
        <v>0</v>
      </c>
      <c r="F107" s="15">
        <f>SUMIFS('Z6 Koszty pośrednie'!$I$31:$I$75,'Z6 Koszty pośrednie'!$C$31:$C$75,$A$100)</f>
        <v>0</v>
      </c>
      <c r="G107" s="15">
        <f>SUMIFS('Z6 Koszty pośrednie'!$J$31:$J$75,'Z6 Koszty pośrednie'!$C$31:$C$75,$A$100)</f>
        <v>0</v>
      </c>
      <c r="H107" s="15">
        <f>SUMIFS('Z6 Koszty pośrednie'!$K$31:$K$75,'Z6 Koszty pośrednie'!$C$31:$C$75,$A$100)</f>
        <v>0</v>
      </c>
      <c r="I107" s="15">
        <f>SUMIFS('Z6 Koszty pośrednie'!$L$31:$L$75,'Z6 Koszty pośrednie'!$C$31:$C$75,$A$100)</f>
        <v>0</v>
      </c>
    </row>
    <row r="108" spans="1:12" ht="17" thickBot="1" x14ac:dyDescent="0.25">
      <c r="B108" s="11"/>
      <c r="C108" s="27"/>
      <c r="D108" s="27"/>
      <c r="E108" s="23"/>
      <c r="F108" s="23"/>
      <c r="G108" s="23"/>
      <c r="H108" s="23"/>
      <c r="I108" s="23"/>
    </row>
    <row r="109" spans="1:12" ht="17" thickBot="1" x14ac:dyDescent="0.25">
      <c r="B109" s="11"/>
      <c r="C109" s="58" t="s">
        <v>81</v>
      </c>
      <c r="D109" s="56"/>
      <c r="E109" s="50">
        <f>SUM(E102:E108)</f>
        <v>0</v>
      </c>
      <c r="F109" s="50">
        <f>SUM(F102:F108)</f>
        <v>0</v>
      </c>
      <c r="G109" s="50">
        <f>SUM(G102:G108)</f>
        <v>0</v>
      </c>
      <c r="H109" s="50">
        <f>SUM(H102:H108)</f>
        <v>0</v>
      </c>
      <c r="I109" s="51">
        <f>SUM(I102:I108)</f>
        <v>0</v>
      </c>
    </row>
    <row r="111" spans="1:12" ht="21" x14ac:dyDescent="0.25">
      <c r="A111" s="178" t="str">
        <f>B13</f>
        <v>Obiekt 9</v>
      </c>
      <c r="B111" s="179"/>
      <c r="C111" s="180" t="str">
        <f>C13</f>
        <v/>
      </c>
      <c r="D111" s="180"/>
      <c r="E111" s="179"/>
      <c r="F111" s="179"/>
      <c r="G111" s="179"/>
      <c r="H111" s="179"/>
      <c r="I111" s="179"/>
    </row>
    <row r="112" spans="1:12" ht="34" x14ac:dyDescent="0.2">
      <c r="B112" s="11"/>
      <c r="C112" s="22" t="s">
        <v>138</v>
      </c>
      <c r="D112" s="22" t="s">
        <v>140</v>
      </c>
      <c r="E112" s="22" t="s">
        <v>39</v>
      </c>
      <c r="F112" s="22" t="s">
        <v>67</v>
      </c>
      <c r="G112" s="22" t="s">
        <v>364</v>
      </c>
      <c r="H112" s="22" t="s">
        <v>395</v>
      </c>
      <c r="I112" s="22" t="s">
        <v>367</v>
      </c>
    </row>
    <row r="113" spans="1:12" x14ac:dyDescent="0.2">
      <c r="B113" s="11" t="s">
        <v>12</v>
      </c>
      <c r="C113" s="11" t="s">
        <v>229</v>
      </c>
      <c r="D113" s="11" t="s">
        <v>8</v>
      </c>
      <c r="E113" s="15">
        <f>SUMIFS('Z1 Wydatki audytowe'!$H$41:$H$85,'Z1 Wydatki audytowe'!$C$41:$C$85,$A$111)</f>
        <v>0</v>
      </c>
      <c r="F113" s="15">
        <f>SUMIFS('Z1 Wydatki audytowe'!$I$41:$I$85,'Z1 Wydatki audytowe'!$C$41:$C$85,$A$111)</f>
        <v>0</v>
      </c>
      <c r="G113" s="15">
        <f>SUMIFS('Z1 Wydatki audytowe'!$J$41:$J$85,'Z1 Wydatki audytowe'!$C$41:$C$85,$A$111)</f>
        <v>0</v>
      </c>
      <c r="H113" s="15">
        <f>SUMIFS('Z1 Wydatki audytowe'!$K$41:$K$85,'Z1 Wydatki audytowe'!$C$41:$C$85,$A$111)</f>
        <v>0</v>
      </c>
      <c r="I113" s="15">
        <f>SUMIFS('Z1 Wydatki audytowe'!$L$41:$L$85,'Z1 Wydatki audytowe'!$C$41:$C$85,$A$111)</f>
        <v>0</v>
      </c>
    </row>
    <row r="114" spans="1:12" x14ac:dyDescent="0.2">
      <c r="B114" s="11" t="s">
        <v>13</v>
      </c>
      <c r="C114" s="11" t="s">
        <v>231</v>
      </c>
      <c r="D114" s="11" t="s">
        <v>8</v>
      </c>
      <c r="E114" s="15">
        <f>SUMIFS('Z2 Pozostałe roboty budowla'!$H$31:$H$75,'Z2 Pozostałe roboty budowla'!$C$31:$C$75,$A$111)</f>
        <v>0</v>
      </c>
      <c r="F114" s="15">
        <f>SUMIFS('Z2 Pozostałe roboty budowla'!$I$31:$I$75,'Z2 Pozostałe roboty budowla'!$C$31:$C$75,$A$111)</f>
        <v>0</v>
      </c>
      <c r="G114" s="15">
        <f>SUMIFS('Z2 Pozostałe roboty budowla'!$J$31:$J$75,'Z2 Pozostałe roboty budowla'!$C$31:$C$75,$A$111)</f>
        <v>0</v>
      </c>
      <c r="H114" s="15">
        <f>SUMIFS('Z2 Pozostałe roboty budowla'!$K$31:$K$75,'Z2 Pozostałe roboty budowla'!$C$31:$C$75,$A$111)</f>
        <v>0</v>
      </c>
      <c r="I114" s="15">
        <f>SUMIFS('Z2 Pozostałe roboty budowla'!$L$31:$L$75,'Z2 Pozostałe roboty budowla'!$C$31:$C$75,$A$111)</f>
        <v>0</v>
      </c>
      <c r="J114" s="24">
        <v>0.15</v>
      </c>
      <c r="K114" s="210">
        <f>IF(F113=0,0,F114/F113)</f>
        <v>0</v>
      </c>
      <c r="L114" s="187">
        <f>IF(K114&lt;=J114,1,0)</f>
        <v>1</v>
      </c>
    </row>
    <row r="115" spans="1:12" x14ac:dyDescent="0.2">
      <c r="B115" s="11" t="s">
        <v>14</v>
      </c>
      <c r="C115" s="11" t="s">
        <v>142</v>
      </c>
      <c r="D115" s="11" t="s">
        <v>143</v>
      </c>
      <c r="E115" s="15">
        <f>SUMIFS('Z3 Prace przygotowawcze'!$H$31:$H$75,'Z3 Prace przygotowawcze'!$C$31:$C$75,$A$111)</f>
        <v>0</v>
      </c>
      <c r="F115" s="15">
        <f>SUMIFS('Z3 Prace przygotowawcze'!$I$31:$I$75,'Z3 Prace przygotowawcze'!$C$31:$C$75,$A$111)</f>
        <v>0</v>
      </c>
      <c r="G115" s="15">
        <f>SUMIFS('Z3 Prace przygotowawcze'!$J$31:$J$75,'Z3 Prace przygotowawcze'!$C$31:$C$75,$A$111)</f>
        <v>0</v>
      </c>
      <c r="H115" s="15">
        <f>SUMIFS('Z3 Prace przygotowawcze'!$K$31:$K$75,'Z3 Prace przygotowawcze'!$C$31:$C$75,$A$111)</f>
        <v>0</v>
      </c>
      <c r="I115" s="15">
        <f>SUMIFS('Z3 Prace przygotowawcze'!$L$31:$L$75,'Z3 Prace przygotowawcze'!$C$31:$C$75,$A$111)</f>
        <v>0</v>
      </c>
    </row>
    <row r="116" spans="1:12" x14ac:dyDescent="0.2">
      <c r="B116" s="11" t="s">
        <v>15</v>
      </c>
      <c r="C116" s="11" t="s">
        <v>330</v>
      </c>
      <c r="D116" s="11" t="s">
        <v>143</v>
      </c>
      <c r="E116" s="15">
        <f>SUMIFS('Z4 Działania edukacyjne doradcz'!$H$31:$H$75,'Z4 Działania edukacyjne doradcz'!$C$31:$C$75,$A$111)</f>
        <v>0</v>
      </c>
      <c r="F116" s="15">
        <f>SUMIFS('Z4 Działania edukacyjne doradcz'!$I$31:$I$75,'Z4 Działania edukacyjne doradcz'!$C$31:$C$75,$A$111)</f>
        <v>0</v>
      </c>
      <c r="G116" s="15">
        <f>SUMIFS('Z4 Działania edukacyjne doradcz'!$J$31:$J$75,'Z4 Działania edukacyjne doradcz'!$C$31:$C$75,$A$111)</f>
        <v>0</v>
      </c>
      <c r="H116" s="15">
        <f>SUMIFS('Z4 Działania edukacyjne doradcz'!$K$31:$K$75,'Z4 Działania edukacyjne doradcz'!$C$31:$C$75,$A$111)</f>
        <v>0</v>
      </c>
      <c r="I116" s="15">
        <f>SUMIFS('Z4 Działania edukacyjne doradcz'!$L$31:$L$75,'Z4 Działania edukacyjne doradcz'!$C$31:$C$75,$A$111)</f>
        <v>0</v>
      </c>
    </row>
    <row r="117" spans="1:12" x14ac:dyDescent="0.2">
      <c r="B117" s="11" t="s">
        <v>16</v>
      </c>
      <c r="C117" s="11" t="s">
        <v>139</v>
      </c>
      <c r="D117" s="11" t="s">
        <v>9</v>
      </c>
      <c r="E117" s="15">
        <f>SUMIFS('Z5 Wkład niepieniężny'!$I$31:$I$75,'Z5 Wkład niepieniężny'!$C$31:$C$75,$A$111)</f>
        <v>0</v>
      </c>
      <c r="F117" s="15">
        <f>SUMIFS('Z5 Wkład niepieniężny'!$J$31:$J$75,'Z5 Wkład niepieniężny'!$C$31:$C$75,$A$111)</f>
        <v>0</v>
      </c>
      <c r="G117" s="15">
        <f>SUMIFS('Z5 Wkład niepieniężny'!$K$31:$K$75,'Z5 Wkład niepieniężny'!$C$31:$C$75,$A$111)</f>
        <v>0</v>
      </c>
      <c r="H117" s="15">
        <f>SUMIFS('Z5 Wkład niepieniężny'!$L$31:$L$75,'Z5 Wkład niepieniężny'!$C$31:$C$75,$A$111)</f>
        <v>0</v>
      </c>
      <c r="I117" s="15">
        <f>SUMIFS('Z5 Wkład niepieniężny'!$M$31:$M$75,'Z5 Wkład niepieniężny'!$C$31:$C$75,$A$111)</f>
        <v>0</v>
      </c>
    </row>
    <row r="118" spans="1:12" ht="51" x14ac:dyDescent="0.2">
      <c r="B118" s="212" t="s">
        <v>125</v>
      </c>
      <c r="C118" s="212" t="s">
        <v>88</v>
      </c>
      <c r="D118" s="234" t="s">
        <v>402</v>
      </c>
      <c r="E118" s="15">
        <f>SUMIFS('Z6 Koszty pośrednie'!$H$31:$H$75,'Z6 Koszty pośrednie'!$C$31:$C$75,$A$111)</f>
        <v>0</v>
      </c>
      <c r="F118" s="15">
        <f>SUMIFS('Z6 Koszty pośrednie'!$I$31:$I$75,'Z6 Koszty pośrednie'!$C$31:$C$75,$A$111)</f>
        <v>0</v>
      </c>
      <c r="G118" s="15">
        <f>SUMIFS('Z6 Koszty pośrednie'!$J$31:$J$75,'Z6 Koszty pośrednie'!$C$31:$C$75,$A$111)</f>
        <v>0</v>
      </c>
      <c r="H118" s="15">
        <f>SUMIFS('Z6 Koszty pośrednie'!$K$31:$K$75,'Z6 Koszty pośrednie'!$C$31:$C$75,$A$111)</f>
        <v>0</v>
      </c>
      <c r="I118" s="15">
        <f>SUMIFS('Z6 Koszty pośrednie'!$L$31:$L$75,'Z6 Koszty pośrednie'!$C$31:$C$75,$A$111)</f>
        <v>0</v>
      </c>
    </row>
    <row r="119" spans="1:12" ht="17" thickBot="1" x14ac:dyDescent="0.25">
      <c r="B119" s="11"/>
      <c r="C119" s="27"/>
      <c r="D119" s="27"/>
      <c r="E119" s="23"/>
      <c r="F119" s="23"/>
      <c r="G119" s="23"/>
      <c r="H119" s="23"/>
      <c r="I119" s="23"/>
    </row>
    <row r="120" spans="1:12" ht="17" thickBot="1" x14ac:dyDescent="0.25">
      <c r="B120" s="11"/>
      <c r="C120" s="58" t="s">
        <v>81</v>
      </c>
      <c r="D120" s="56"/>
      <c r="E120" s="50">
        <f>SUM(E113:E119)</f>
        <v>0</v>
      </c>
      <c r="F120" s="50">
        <f>SUM(F113:F119)</f>
        <v>0</v>
      </c>
      <c r="G120" s="50">
        <f>SUM(G113:G119)</f>
        <v>0</v>
      </c>
      <c r="H120" s="50">
        <f>SUM(H113:H119)</f>
        <v>0</v>
      </c>
      <c r="I120" s="51">
        <f>SUM(I113:I119)</f>
        <v>0</v>
      </c>
    </row>
    <row r="122" spans="1:12" ht="21" x14ac:dyDescent="0.25">
      <c r="A122" s="178" t="str">
        <f>B14</f>
        <v>Obiekt 10</v>
      </c>
      <c r="B122" s="179"/>
      <c r="C122" s="180" t="str">
        <f>C14</f>
        <v/>
      </c>
      <c r="D122" s="180"/>
      <c r="E122" s="179"/>
      <c r="F122" s="179"/>
      <c r="G122" s="179"/>
      <c r="H122" s="179"/>
      <c r="I122" s="179"/>
    </row>
    <row r="123" spans="1:12" ht="34" x14ac:dyDescent="0.2">
      <c r="B123" s="11"/>
      <c r="C123" s="22" t="s">
        <v>138</v>
      </c>
      <c r="D123" s="22" t="s">
        <v>140</v>
      </c>
      <c r="E123" s="22" t="s">
        <v>39</v>
      </c>
      <c r="F123" s="22" t="s">
        <v>67</v>
      </c>
      <c r="G123" s="22" t="s">
        <v>364</v>
      </c>
      <c r="H123" s="22" t="s">
        <v>395</v>
      </c>
      <c r="I123" s="22" t="s">
        <v>367</v>
      </c>
    </row>
    <row r="124" spans="1:12" x14ac:dyDescent="0.2">
      <c r="B124" s="11" t="s">
        <v>12</v>
      </c>
      <c r="C124" s="11" t="s">
        <v>229</v>
      </c>
      <c r="D124" s="11" t="s">
        <v>8</v>
      </c>
      <c r="E124" s="15">
        <f>SUMIFS('Z1 Wydatki audytowe'!$H$41:$H$85,'Z1 Wydatki audytowe'!$C$41:$C$85,$A$122)</f>
        <v>0</v>
      </c>
      <c r="F124" s="15">
        <f>SUMIFS('Z1 Wydatki audytowe'!$I$41:$I$85,'Z1 Wydatki audytowe'!$C$41:$C$85,$A$122)</f>
        <v>0</v>
      </c>
      <c r="G124" s="15">
        <f>SUMIFS('Z1 Wydatki audytowe'!$J$41:$J$85,'Z1 Wydatki audytowe'!$C$41:$C$85,$A$122)</f>
        <v>0</v>
      </c>
      <c r="H124" s="15">
        <f>SUMIFS('Z1 Wydatki audytowe'!$K$41:$K$85,'Z1 Wydatki audytowe'!$C$41:$C$85,$A$122)</f>
        <v>0</v>
      </c>
      <c r="I124" s="15">
        <f>SUMIFS('Z1 Wydatki audytowe'!$L$41:$L$85,'Z1 Wydatki audytowe'!$C$41:$C$85,$A$122)</f>
        <v>0</v>
      </c>
    </row>
    <row r="125" spans="1:12" x14ac:dyDescent="0.2">
      <c r="B125" s="11" t="s">
        <v>13</v>
      </c>
      <c r="C125" s="11" t="s">
        <v>231</v>
      </c>
      <c r="D125" s="11" t="s">
        <v>8</v>
      </c>
      <c r="E125" s="15">
        <f>SUMIFS('Z2 Pozostałe roboty budowla'!$H$31:$H$75,'Z2 Pozostałe roboty budowla'!$C$31:$C$75,$A$122)</f>
        <v>0</v>
      </c>
      <c r="F125" s="15">
        <f>SUMIFS('Z2 Pozostałe roboty budowla'!$I$31:$I$75,'Z2 Pozostałe roboty budowla'!$C$31:$C$75,$A$122)</f>
        <v>0</v>
      </c>
      <c r="G125" s="15">
        <f>SUMIFS('Z2 Pozostałe roboty budowla'!$J$31:$J$75,'Z2 Pozostałe roboty budowla'!$C$31:$C$75,$A$122)</f>
        <v>0</v>
      </c>
      <c r="H125" s="15">
        <f>SUMIFS('Z2 Pozostałe roboty budowla'!$K$31:$K$75,'Z2 Pozostałe roboty budowla'!$C$31:$C$75,$A$122)</f>
        <v>0</v>
      </c>
      <c r="I125" s="15">
        <f>SUMIFS('Z2 Pozostałe roboty budowla'!$L$31:$L$75,'Z2 Pozostałe roboty budowla'!$C$31:$C$75,$A$122)</f>
        <v>0</v>
      </c>
      <c r="J125" s="24">
        <v>0.15</v>
      </c>
      <c r="K125" s="210">
        <f>IF(F124=0,0,F125/F124)</f>
        <v>0</v>
      </c>
      <c r="L125" s="187">
        <f>IF(K125&lt;=J125,1,0)</f>
        <v>1</v>
      </c>
    </row>
    <row r="126" spans="1:12" x14ac:dyDescent="0.2">
      <c r="B126" s="11" t="s">
        <v>14</v>
      </c>
      <c r="C126" s="11" t="s">
        <v>142</v>
      </c>
      <c r="D126" s="11" t="s">
        <v>143</v>
      </c>
      <c r="E126" s="15">
        <f>SUMIFS('Z3 Prace przygotowawcze'!$H$31:$H$75,'Z3 Prace przygotowawcze'!$C$31:$C$75,$A$122)</f>
        <v>0</v>
      </c>
      <c r="F126" s="15">
        <f>SUMIFS('Z3 Prace przygotowawcze'!$I$31:$I$75,'Z3 Prace przygotowawcze'!$C$31:$C$75,$A$122)</f>
        <v>0</v>
      </c>
      <c r="G126" s="15">
        <f>SUMIFS('Z3 Prace przygotowawcze'!$J$31:$J$75,'Z3 Prace przygotowawcze'!$C$31:$C$75,$A$122)</f>
        <v>0</v>
      </c>
      <c r="H126" s="15">
        <f>SUMIFS('Z3 Prace przygotowawcze'!$K$31:$K$75,'Z3 Prace przygotowawcze'!$C$31:$C$75,$A$122)</f>
        <v>0</v>
      </c>
      <c r="I126" s="15">
        <f>SUMIFS('Z3 Prace przygotowawcze'!$L$31:$L$75,'Z3 Prace przygotowawcze'!$C$31:$C$75,$A$122)</f>
        <v>0</v>
      </c>
    </row>
    <row r="127" spans="1:12" x14ac:dyDescent="0.2">
      <c r="B127" s="11" t="s">
        <v>15</v>
      </c>
      <c r="C127" s="11" t="s">
        <v>330</v>
      </c>
      <c r="D127" s="11" t="s">
        <v>143</v>
      </c>
      <c r="E127" s="15">
        <f>SUMIFS('Z4 Działania edukacyjne doradcz'!$H$31:$H$75,'Z4 Działania edukacyjne doradcz'!$C$31:$C$75,$A$122)</f>
        <v>0</v>
      </c>
      <c r="F127" s="15">
        <f>SUMIFS('Z4 Działania edukacyjne doradcz'!$I$31:$I$75,'Z4 Działania edukacyjne doradcz'!$C$31:$C$75,$A$122)</f>
        <v>0</v>
      </c>
      <c r="G127" s="15">
        <f>SUMIFS('Z4 Działania edukacyjne doradcz'!$J$31:$J$75,'Z4 Działania edukacyjne doradcz'!$C$31:$C$75,$A$122)</f>
        <v>0</v>
      </c>
      <c r="H127" s="15">
        <f>SUMIFS('Z4 Działania edukacyjne doradcz'!$K$31:$K$75,'Z4 Działania edukacyjne doradcz'!$C$31:$C$75,$A$122)</f>
        <v>0</v>
      </c>
      <c r="I127" s="15">
        <f>SUMIFS('Z4 Działania edukacyjne doradcz'!$L$31:$L$75,'Z4 Działania edukacyjne doradcz'!$C$31:$C$75,$A$122)</f>
        <v>0</v>
      </c>
    </row>
    <row r="128" spans="1:12" x14ac:dyDescent="0.2">
      <c r="B128" s="11" t="s">
        <v>16</v>
      </c>
      <c r="C128" s="11" t="s">
        <v>139</v>
      </c>
      <c r="D128" s="11" t="s">
        <v>9</v>
      </c>
      <c r="E128" s="15">
        <f>SUMIFS('Z5 Wkład niepieniężny'!$I$31:$I$75,'Z5 Wkład niepieniężny'!$C$31:$C$75,$A$122)</f>
        <v>0</v>
      </c>
      <c r="F128" s="15">
        <f>SUMIFS('Z5 Wkład niepieniężny'!$J$31:$J$75,'Z5 Wkład niepieniężny'!$C$31:$C$75,$A$122)</f>
        <v>0</v>
      </c>
      <c r="G128" s="15">
        <f>SUMIFS('Z5 Wkład niepieniężny'!$K$31:$K$75,'Z5 Wkład niepieniężny'!$C$31:$C$75,$A$122)</f>
        <v>0</v>
      </c>
      <c r="H128" s="15">
        <f>SUMIFS('Z5 Wkład niepieniężny'!$L$31:$L$75,'Z5 Wkład niepieniężny'!$C$31:$C$75,$A$122)</f>
        <v>0</v>
      </c>
      <c r="I128" s="15">
        <f>SUMIFS('Z5 Wkład niepieniężny'!$M$31:$M$75,'Z5 Wkład niepieniężny'!$C$31:$C$75,$A$122)</f>
        <v>0</v>
      </c>
    </row>
    <row r="129" spans="1:12" ht="51" x14ac:dyDescent="0.2">
      <c r="B129" s="212" t="s">
        <v>125</v>
      </c>
      <c r="C129" s="212" t="s">
        <v>88</v>
      </c>
      <c r="D129" s="234" t="s">
        <v>402</v>
      </c>
      <c r="E129" s="15">
        <f>SUMIFS('Z6 Koszty pośrednie'!$H$31:$H$75,'Z6 Koszty pośrednie'!$C$31:$C$75,$A$122)</f>
        <v>0</v>
      </c>
      <c r="F129" s="15">
        <f>SUMIFS('Z6 Koszty pośrednie'!$I$31:$I$75,'Z6 Koszty pośrednie'!$C$31:$C$75,$A$122)</f>
        <v>0</v>
      </c>
      <c r="G129" s="15">
        <f>SUMIFS('Z6 Koszty pośrednie'!$J$31:$J$75,'Z6 Koszty pośrednie'!$C$31:$C$75,$A$122)</f>
        <v>0</v>
      </c>
      <c r="H129" s="15">
        <f>SUMIFS('Z6 Koszty pośrednie'!$K$31:$K$75,'Z6 Koszty pośrednie'!$C$31:$C$75,$A$122)</f>
        <v>0</v>
      </c>
      <c r="I129" s="15">
        <f>SUMIFS('Z6 Koszty pośrednie'!$L$31:$L$75,'Z6 Koszty pośrednie'!$C$31:$C$75,$A$122)</f>
        <v>0</v>
      </c>
    </row>
    <row r="130" spans="1:12" ht="17" thickBot="1" x14ac:dyDescent="0.25">
      <c r="B130" s="11"/>
      <c r="C130" s="27"/>
      <c r="D130" s="27"/>
      <c r="E130" s="23"/>
      <c r="F130" s="23"/>
      <c r="G130" s="23"/>
      <c r="H130" s="23"/>
      <c r="I130" s="23"/>
    </row>
    <row r="131" spans="1:12" ht="17" thickBot="1" x14ac:dyDescent="0.25">
      <c r="B131" s="11"/>
      <c r="C131" s="58" t="s">
        <v>81</v>
      </c>
      <c r="D131" s="56"/>
      <c r="E131" s="50">
        <f>SUM(E124:E130)</f>
        <v>0</v>
      </c>
      <c r="F131" s="50">
        <f>SUM(F124:F130)</f>
        <v>0</v>
      </c>
      <c r="G131" s="50">
        <f>SUM(G124:G130)</f>
        <v>0</v>
      </c>
      <c r="H131" s="50">
        <f>SUM(H124:H130)</f>
        <v>0</v>
      </c>
      <c r="I131" s="51">
        <f>SUM(I124:I130)</f>
        <v>0</v>
      </c>
    </row>
    <row r="133" spans="1:12" ht="21" x14ac:dyDescent="0.25">
      <c r="A133" s="178" t="str">
        <f>B15</f>
        <v>Obiekt 11</v>
      </c>
      <c r="B133" s="179"/>
      <c r="C133" s="180" t="str">
        <f>C15</f>
        <v/>
      </c>
      <c r="D133" s="180"/>
      <c r="E133" s="179"/>
      <c r="F133" s="179"/>
      <c r="G133" s="179"/>
      <c r="H133" s="179"/>
      <c r="I133" s="179"/>
    </row>
    <row r="134" spans="1:12" ht="34" x14ac:dyDescent="0.2">
      <c r="B134" s="11"/>
      <c r="C134" s="22" t="s">
        <v>138</v>
      </c>
      <c r="D134" s="22" t="s">
        <v>140</v>
      </c>
      <c r="E134" s="22" t="s">
        <v>39</v>
      </c>
      <c r="F134" s="22" t="s">
        <v>67</v>
      </c>
      <c r="G134" s="22" t="s">
        <v>364</v>
      </c>
      <c r="H134" s="22" t="s">
        <v>395</v>
      </c>
      <c r="I134" s="22" t="s">
        <v>367</v>
      </c>
    </row>
    <row r="135" spans="1:12" x14ac:dyDescent="0.2">
      <c r="B135" s="11" t="s">
        <v>12</v>
      </c>
      <c r="C135" s="11" t="s">
        <v>229</v>
      </c>
      <c r="D135" s="11" t="s">
        <v>8</v>
      </c>
      <c r="E135" s="15">
        <f>SUMIFS('Z1 Wydatki audytowe'!$H$41:$H$85,'Z1 Wydatki audytowe'!$C$41:$C$85,$A$133)</f>
        <v>0</v>
      </c>
      <c r="F135" s="15">
        <f>SUMIFS('Z1 Wydatki audytowe'!$I$41:$I$85,'Z1 Wydatki audytowe'!$C$41:$C$85,$A$133)</f>
        <v>0</v>
      </c>
      <c r="G135" s="15">
        <f>SUMIFS('Z1 Wydatki audytowe'!$J$41:$J$85,'Z1 Wydatki audytowe'!$C$41:$C$85,$A$133)</f>
        <v>0</v>
      </c>
      <c r="H135" s="15">
        <f>SUMIFS('Z1 Wydatki audytowe'!$K$41:$K$85,'Z1 Wydatki audytowe'!$C$41:$C$85,$A$133)</f>
        <v>0</v>
      </c>
      <c r="I135" s="15">
        <f>SUMIFS('Z1 Wydatki audytowe'!$L$41:$L$85,'Z1 Wydatki audytowe'!$C$41:$C$85,$A$133)</f>
        <v>0</v>
      </c>
    </row>
    <row r="136" spans="1:12" x14ac:dyDescent="0.2">
      <c r="B136" s="11" t="s">
        <v>13</v>
      </c>
      <c r="C136" s="11" t="s">
        <v>231</v>
      </c>
      <c r="D136" s="11" t="s">
        <v>8</v>
      </c>
      <c r="E136" s="15">
        <f>SUMIFS('Z2 Pozostałe roboty budowla'!$H$31:$H$75,'Z2 Pozostałe roboty budowla'!$C$31:$C$75,$A$133)</f>
        <v>0</v>
      </c>
      <c r="F136" s="15">
        <f>SUMIFS('Z2 Pozostałe roboty budowla'!$I$31:$I$75,'Z2 Pozostałe roboty budowla'!$C$31:$C$75,$A$133)</f>
        <v>0</v>
      </c>
      <c r="G136" s="15">
        <f>SUMIFS('Z2 Pozostałe roboty budowla'!$J$31:$J$75,'Z2 Pozostałe roboty budowla'!$C$31:$C$75,$A$133)</f>
        <v>0</v>
      </c>
      <c r="H136" s="15">
        <f>SUMIFS('Z2 Pozostałe roboty budowla'!$K$31:$K$75,'Z2 Pozostałe roboty budowla'!$C$31:$C$75,$A$133)</f>
        <v>0</v>
      </c>
      <c r="I136" s="15">
        <f>SUMIFS('Z2 Pozostałe roboty budowla'!$L$31:$L$75,'Z2 Pozostałe roboty budowla'!$C$31:$C$75,$A$133)</f>
        <v>0</v>
      </c>
      <c r="J136" s="24">
        <v>0.15</v>
      </c>
      <c r="K136" s="210">
        <f>IF(F135=0,0,F136/F135)</f>
        <v>0</v>
      </c>
      <c r="L136" s="187">
        <f>IF(K136&lt;=J136,1,0)</f>
        <v>1</v>
      </c>
    </row>
    <row r="137" spans="1:12" x14ac:dyDescent="0.2">
      <c r="B137" s="11" t="s">
        <v>14</v>
      </c>
      <c r="C137" s="11" t="s">
        <v>142</v>
      </c>
      <c r="D137" s="11" t="s">
        <v>143</v>
      </c>
      <c r="E137" s="15">
        <f>SUMIFS('Z3 Prace przygotowawcze'!$H$31:$H$75,'Z3 Prace przygotowawcze'!$C$31:$C$75,$A$133)</f>
        <v>0</v>
      </c>
      <c r="F137" s="15">
        <f>SUMIFS('Z3 Prace przygotowawcze'!$I$31:$I$75,'Z3 Prace przygotowawcze'!$C$31:$C$75,$A$133)</f>
        <v>0</v>
      </c>
      <c r="G137" s="15">
        <f>SUMIFS('Z3 Prace przygotowawcze'!$J$31:$J$75,'Z3 Prace przygotowawcze'!$C$31:$C$75,$A$133)</f>
        <v>0</v>
      </c>
      <c r="H137" s="15">
        <f>SUMIFS('Z3 Prace przygotowawcze'!$K$31:$K$75,'Z3 Prace przygotowawcze'!$C$31:$C$75,$A$133)</f>
        <v>0</v>
      </c>
      <c r="I137" s="15">
        <f>SUMIFS('Z3 Prace przygotowawcze'!$L$31:$L$75,'Z3 Prace przygotowawcze'!$C$31:$C$75,$A$133)</f>
        <v>0</v>
      </c>
    </row>
    <row r="138" spans="1:12" x14ac:dyDescent="0.2">
      <c r="B138" s="11" t="s">
        <v>15</v>
      </c>
      <c r="C138" s="11" t="s">
        <v>330</v>
      </c>
      <c r="D138" s="11" t="s">
        <v>143</v>
      </c>
      <c r="E138" s="15">
        <f>SUMIFS('Z4 Działania edukacyjne doradcz'!$H$31:$H$75,'Z4 Działania edukacyjne doradcz'!$C$31:$C$75,$A$133)</f>
        <v>0</v>
      </c>
      <c r="F138" s="15">
        <f>SUMIFS('Z4 Działania edukacyjne doradcz'!$I$31:$I$75,'Z4 Działania edukacyjne doradcz'!$C$31:$C$75,$A$133)</f>
        <v>0</v>
      </c>
      <c r="G138" s="15">
        <f>SUMIFS('Z4 Działania edukacyjne doradcz'!$J$31:$J$75,'Z4 Działania edukacyjne doradcz'!$C$31:$C$75,$A$133)</f>
        <v>0</v>
      </c>
      <c r="H138" s="15">
        <f>SUMIFS('Z4 Działania edukacyjne doradcz'!$K$31:$K$75,'Z4 Działania edukacyjne doradcz'!$C$31:$C$75,$A$133)</f>
        <v>0</v>
      </c>
      <c r="I138" s="15">
        <f>SUMIFS('Z4 Działania edukacyjne doradcz'!$L$31:$L$75,'Z4 Działania edukacyjne doradcz'!$C$31:$C$75,$A$133)</f>
        <v>0</v>
      </c>
    </row>
    <row r="139" spans="1:12" x14ac:dyDescent="0.2">
      <c r="B139" s="11" t="s">
        <v>16</v>
      </c>
      <c r="C139" s="11" t="s">
        <v>139</v>
      </c>
      <c r="D139" s="11" t="s">
        <v>9</v>
      </c>
      <c r="E139" s="15">
        <f>SUMIFS('Z5 Wkład niepieniężny'!$I$31:$I$75,'Z5 Wkład niepieniężny'!$C$31:$C$75,$A$133)</f>
        <v>0</v>
      </c>
      <c r="F139" s="15">
        <f>SUMIFS('Z5 Wkład niepieniężny'!$J$31:$J$75,'Z5 Wkład niepieniężny'!$C$31:$C$75,$A$133)</f>
        <v>0</v>
      </c>
      <c r="G139" s="15">
        <f>SUMIFS('Z5 Wkład niepieniężny'!$K$31:$K$75,'Z5 Wkład niepieniężny'!$C$31:$C$75,$A$133)</f>
        <v>0</v>
      </c>
      <c r="H139" s="15">
        <f>SUMIFS('Z5 Wkład niepieniężny'!$L$31:$L$75,'Z5 Wkład niepieniężny'!$C$31:$C$75,$A$133)</f>
        <v>0</v>
      </c>
      <c r="I139" s="15">
        <f>SUMIFS('Z5 Wkład niepieniężny'!$M$31:$M$75,'Z5 Wkład niepieniężny'!$C$31:$C$75,$A$133)</f>
        <v>0</v>
      </c>
    </row>
    <row r="140" spans="1:12" ht="51" x14ac:dyDescent="0.2">
      <c r="B140" s="212" t="s">
        <v>125</v>
      </c>
      <c r="C140" s="212" t="s">
        <v>88</v>
      </c>
      <c r="D140" s="234" t="s">
        <v>402</v>
      </c>
      <c r="E140" s="15">
        <f>SUMIFS('Z6 Koszty pośrednie'!$H$31:$H$75,'Z6 Koszty pośrednie'!$C$31:$C$75,$A$133)</f>
        <v>0</v>
      </c>
      <c r="F140" s="15">
        <f>SUMIFS('Z6 Koszty pośrednie'!$I$31:$I$75,'Z6 Koszty pośrednie'!$C$31:$C$75,$A$133)</f>
        <v>0</v>
      </c>
      <c r="G140" s="15">
        <f>SUMIFS('Z6 Koszty pośrednie'!$J$31:$J$75,'Z6 Koszty pośrednie'!$C$31:$C$75,$A$133)</f>
        <v>0</v>
      </c>
      <c r="H140" s="15">
        <f>SUMIFS('Z6 Koszty pośrednie'!$K$31:$K$75,'Z6 Koszty pośrednie'!$C$31:$C$75,$A$133)</f>
        <v>0</v>
      </c>
      <c r="I140" s="15">
        <f>SUMIFS('Z6 Koszty pośrednie'!$L$31:$L$75,'Z6 Koszty pośrednie'!$C$31:$C$75,$A$133)</f>
        <v>0</v>
      </c>
    </row>
    <row r="141" spans="1:12" ht="17" thickBot="1" x14ac:dyDescent="0.25">
      <c r="B141" s="11"/>
      <c r="C141" s="27"/>
      <c r="D141" s="27"/>
      <c r="E141" s="23"/>
      <c r="F141" s="23"/>
      <c r="G141" s="23"/>
      <c r="H141" s="23"/>
      <c r="I141" s="23"/>
    </row>
    <row r="142" spans="1:12" ht="17" thickBot="1" x14ac:dyDescent="0.25">
      <c r="B142" s="11"/>
      <c r="C142" s="58" t="s">
        <v>81</v>
      </c>
      <c r="D142" s="56"/>
      <c r="E142" s="50">
        <f>SUM(E135:E141)</f>
        <v>0</v>
      </c>
      <c r="F142" s="50">
        <f>SUM(F135:F141)</f>
        <v>0</v>
      </c>
      <c r="G142" s="50">
        <f>SUM(G135:G141)</f>
        <v>0</v>
      </c>
      <c r="H142" s="50">
        <f>SUM(H135:H141)</f>
        <v>0</v>
      </c>
      <c r="I142" s="51">
        <f>SUM(I135:I141)</f>
        <v>0</v>
      </c>
    </row>
    <row r="144" spans="1:12" ht="21" x14ac:dyDescent="0.25">
      <c r="A144" s="178" t="str">
        <f>B16</f>
        <v>Obiekt 12</v>
      </c>
      <c r="B144" s="179"/>
      <c r="C144" s="180" t="str">
        <f>C16</f>
        <v/>
      </c>
      <c r="D144" s="180"/>
      <c r="E144" s="179"/>
      <c r="F144" s="179"/>
      <c r="G144" s="179"/>
      <c r="H144" s="179"/>
      <c r="I144" s="179"/>
    </row>
    <row r="145" spans="1:12" ht="34" x14ac:dyDescent="0.2">
      <c r="B145" s="11"/>
      <c r="C145" s="22" t="s">
        <v>138</v>
      </c>
      <c r="D145" s="22" t="s">
        <v>140</v>
      </c>
      <c r="E145" s="22" t="s">
        <v>39</v>
      </c>
      <c r="F145" s="22" t="s">
        <v>67</v>
      </c>
      <c r="G145" s="22" t="s">
        <v>364</v>
      </c>
      <c r="H145" s="22" t="s">
        <v>395</v>
      </c>
      <c r="I145" s="22" t="s">
        <v>367</v>
      </c>
    </row>
    <row r="146" spans="1:12" x14ac:dyDescent="0.2">
      <c r="B146" s="11" t="s">
        <v>12</v>
      </c>
      <c r="C146" s="11" t="s">
        <v>229</v>
      </c>
      <c r="D146" s="11" t="s">
        <v>8</v>
      </c>
      <c r="E146" s="15">
        <f>SUMIFS('Z1 Wydatki audytowe'!$H$41:$H$85,'Z1 Wydatki audytowe'!$C$41:$C$85,$A$144)</f>
        <v>0</v>
      </c>
      <c r="F146" s="15">
        <f>SUMIFS('Z1 Wydatki audytowe'!$I$41:$I$85,'Z1 Wydatki audytowe'!$C$41:$C$85,$A$144)</f>
        <v>0</v>
      </c>
      <c r="G146" s="15">
        <f>SUMIFS('Z1 Wydatki audytowe'!$J$41:$J$85,'Z1 Wydatki audytowe'!$C$41:$C$85,$A$144)</f>
        <v>0</v>
      </c>
      <c r="H146" s="15">
        <f>SUMIFS('Z1 Wydatki audytowe'!$K$41:$K$85,'Z1 Wydatki audytowe'!$C$41:$C$85,$A$144)</f>
        <v>0</v>
      </c>
      <c r="I146" s="15">
        <f>SUMIFS('Z1 Wydatki audytowe'!$L$41:$L$85,'Z1 Wydatki audytowe'!$C$41:$C$85,$A$144)</f>
        <v>0</v>
      </c>
    </row>
    <row r="147" spans="1:12" x14ac:dyDescent="0.2">
      <c r="B147" s="11" t="s">
        <v>13</v>
      </c>
      <c r="C147" s="11" t="s">
        <v>231</v>
      </c>
      <c r="D147" s="11" t="s">
        <v>8</v>
      </c>
      <c r="E147" s="15">
        <f>SUMIFS('Z2 Pozostałe roboty budowla'!$H$31:$H$75,'Z2 Pozostałe roboty budowla'!$C$31:$C$75,$A$144)</f>
        <v>0</v>
      </c>
      <c r="F147" s="15">
        <f>SUMIFS('Z2 Pozostałe roboty budowla'!$I$31:$I$75,'Z2 Pozostałe roboty budowla'!$C$31:$C$75,$A$144)</f>
        <v>0</v>
      </c>
      <c r="G147" s="15">
        <f>SUMIFS('Z2 Pozostałe roboty budowla'!$J$31:$J$75,'Z2 Pozostałe roboty budowla'!$C$31:$C$75,$A$144)</f>
        <v>0</v>
      </c>
      <c r="H147" s="15">
        <f>SUMIFS('Z2 Pozostałe roboty budowla'!$K$31:$K$75,'Z2 Pozostałe roboty budowla'!$C$31:$C$75,$A$144)</f>
        <v>0</v>
      </c>
      <c r="I147" s="15">
        <f>SUMIFS('Z2 Pozostałe roboty budowla'!$L$31:$L$75,'Z2 Pozostałe roboty budowla'!$C$31:$C$75,$A$144)</f>
        <v>0</v>
      </c>
      <c r="J147" s="24">
        <v>0.15</v>
      </c>
      <c r="K147" s="210">
        <f>IF(F146=0,0,F147/F146)</f>
        <v>0</v>
      </c>
      <c r="L147" s="187">
        <f>IF(K147&lt;=J147,1,0)</f>
        <v>1</v>
      </c>
    </row>
    <row r="148" spans="1:12" x14ac:dyDescent="0.2">
      <c r="B148" s="11" t="s">
        <v>14</v>
      </c>
      <c r="C148" s="11" t="s">
        <v>142</v>
      </c>
      <c r="D148" s="11" t="s">
        <v>143</v>
      </c>
      <c r="E148" s="15">
        <f>SUMIFS('Z3 Prace przygotowawcze'!$H$31:$H$75,'Z3 Prace przygotowawcze'!$C$31:$C$75,$A$144)</f>
        <v>0</v>
      </c>
      <c r="F148" s="15">
        <f>SUMIFS('Z3 Prace przygotowawcze'!$I$31:$I$75,'Z3 Prace przygotowawcze'!$C$31:$C$75,$A$144)</f>
        <v>0</v>
      </c>
      <c r="G148" s="15">
        <f>SUMIFS('Z3 Prace przygotowawcze'!$J$31:$J$75,'Z3 Prace przygotowawcze'!$C$31:$C$75,$A$144)</f>
        <v>0</v>
      </c>
      <c r="H148" s="15">
        <f>SUMIFS('Z3 Prace przygotowawcze'!$K$31:$K$75,'Z3 Prace przygotowawcze'!$C$31:$C$75,$A$144)</f>
        <v>0</v>
      </c>
      <c r="I148" s="15">
        <f>SUMIFS('Z3 Prace przygotowawcze'!$L$31:$L$75,'Z3 Prace przygotowawcze'!$C$31:$C$75,$A$144)</f>
        <v>0</v>
      </c>
    </row>
    <row r="149" spans="1:12" x14ac:dyDescent="0.2">
      <c r="B149" s="11" t="s">
        <v>15</v>
      </c>
      <c r="C149" s="11" t="s">
        <v>330</v>
      </c>
      <c r="D149" s="11" t="s">
        <v>143</v>
      </c>
      <c r="E149" s="15">
        <f>SUMIFS('Z4 Działania edukacyjne doradcz'!$H$31:$H$75,'Z4 Działania edukacyjne doradcz'!$C$31:$C$75,$A$144)</f>
        <v>0</v>
      </c>
      <c r="F149" s="15">
        <f>SUMIFS('Z4 Działania edukacyjne doradcz'!$I$31:$I$75,'Z4 Działania edukacyjne doradcz'!$C$31:$C$75,$A$144)</f>
        <v>0</v>
      </c>
      <c r="G149" s="15">
        <f>SUMIFS('Z4 Działania edukacyjne doradcz'!$J$31:$J$75,'Z4 Działania edukacyjne doradcz'!$C$31:$C$75,$A$144)</f>
        <v>0</v>
      </c>
      <c r="H149" s="15">
        <f>SUMIFS('Z4 Działania edukacyjne doradcz'!$K$31:$K$75,'Z4 Działania edukacyjne doradcz'!$C$31:$C$75,$A$144)</f>
        <v>0</v>
      </c>
      <c r="I149" s="15">
        <f>SUMIFS('Z4 Działania edukacyjne doradcz'!$L$31:$L$75,'Z4 Działania edukacyjne doradcz'!$C$31:$C$75,$A$144)</f>
        <v>0</v>
      </c>
    </row>
    <row r="150" spans="1:12" x14ac:dyDescent="0.2">
      <c r="B150" s="11" t="s">
        <v>16</v>
      </c>
      <c r="C150" s="11" t="s">
        <v>139</v>
      </c>
      <c r="D150" s="11" t="s">
        <v>9</v>
      </c>
      <c r="E150" s="15">
        <f>SUMIFS('Z5 Wkład niepieniężny'!$I$31:$I$75,'Z5 Wkład niepieniężny'!$C$31:$C$75,$A$144)</f>
        <v>0</v>
      </c>
      <c r="F150" s="15">
        <f>SUMIFS('Z5 Wkład niepieniężny'!$J$31:$J$75,'Z5 Wkład niepieniężny'!$C$31:$C$75,$A$144)</f>
        <v>0</v>
      </c>
      <c r="G150" s="15">
        <f>SUMIFS('Z5 Wkład niepieniężny'!$K$31:$K$75,'Z5 Wkład niepieniężny'!$C$31:$C$75,$A$144)</f>
        <v>0</v>
      </c>
      <c r="H150" s="15">
        <f>SUMIFS('Z5 Wkład niepieniężny'!$L$31:$L$75,'Z5 Wkład niepieniężny'!$C$31:$C$75,$A$144)</f>
        <v>0</v>
      </c>
      <c r="I150" s="15">
        <f>SUMIFS('Z5 Wkład niepieniężny'!$M$31:$M$75,'Z5 Wkład niepieniężny'!$C$31:$C$75,$A$144)</f>
        <v>0</v>
      </c>
    </row>
    <row r="151" spans="1:12" ht="51" x14ac:dyDescent="0.2">
      <c r="B151" s="212" t="s">
        <v>125</v>
      </c>
      <c r="C151" s="212" t="s">
        <v>88</v>
      </c>
      <c r="D151" s="234" t="s">
        <v>402</v>
      </c>
      <c r="E151" s="15">
        <f>SUMIFS('Z6 Koszty pośrednie'!$H$31:$H$75,'Z6 Koszty pośrednie'!$C$31:$C$75,$A$144)</f>
        <v>0</v>
      </c>
      <c r="F151" s="15">
        <f>SUMIFS('Z6 Koszty pośrednie'!$I$31:$I$75,'Z6 Koszty pośrednie'!$C$31:$C$75,$A$144)</f>
        <v>0</v>
      </c>
      <c r="G151" s="15">
        <f>SUMIFS('Z6 Koszty pośrednie'!$J$31:$J$75,'Z6 Koszty pośrednie'!$C$31:$C$75,$A$144)</f>
        <v>0</v>
      </c>
      <c r="H151" s="15">
        <f>SUMIFS('Z6 Koszty pośrednie'!$K$31:$K$75,'Z6 Koszty pośrednie'!$C$31:$C$75,$A$144)</f>
        <v>0</v>
      </c>
      <c r="I151" s="15">
        <f>SUMIFS('Z6 Koszty pośrednie'!$L$31:$L$75,'Z6 Koszty pośrednie'!$C$31:$C$75,$A$144)</f>
        <v>0</v>
      </c>
    </row>
    <row r="152" spans="1:12" ht="17" thickBot="1" x14ac:dyDescent="0.25">
      <c r="B152" s="11"/>
      <c r="C152" s="27"/>
      <c r="D152" s="27"/>
      <c r="E152" s="23"/>
      <c r="F152" s="23"/>
      <c r="G152" s="23"/>
      <c r="H152" s="23"/>
      <c r="I152" s="23"/>
    </row>
    <row r="153" spans="1:12" ht="17" thickBot="1" x14ac:dyDescent="0.25">
      <c r="B153" s="11"/>
      <c r="C153" s="58" t="s">
        <v>81</v>
      </c>
      <c r="D153" s="56"/>
      <c r="E153" s="50">
        <f>SUM(E146:E152)</f>
        <v>0</v>
      </c>
      <c r="F153" s="50">
        <f>SUM(F146:F152)</f>
        <v>0</v>
      </c>
      <c r="G153" s="50">
        <f>SUM(G146:G152)</f>
        <v>0</v>
      </c>
      <c r="H153" s="50">
        <f>SUM(H146:H152)</f>
        <v>0</v>
      </c>
      <c r="I153" s="51">
        <f>SUM(I146:I152)</f>
        <v>0</v>
      </c>
    </row>
    <row r="155" spans="1:12" ht="21" x14ac:dyDescent="0.25">
      <c r="A155" s="178" t="str">
        <f>B17</f>
        <v>Obiekt 13</v>
      </c>
      <c r="B155" s="179"/>
      <c r="C155" s="180" t="str">
        <f>C17</f>
        <v/>
      </c>
      <c r="D155" s="180"/>
      <c r="E155" s="179"/>
      <c r="F155" s="179"/>
      <c r="G155" s="179"/>
      <c r="H155" s="179"/>
      <c r="I155" s="179"/>
    </row>
    <row r="156" spans="1:12" ht="34" x14ac:dyDescent="0.2">
      <c r="B156" s="11"/>
      <c r="C156" s="22" t="s">
        <v>138</v>
      </c>
      <c r="D156" s="22" t="s">
        <v>140</v>
      </c>
      <c r="E156" s="22" t="s">
        <v>39</v>
      </c>
      <c r="F156" s="22" t="s">
        <v>67</v>
      </c>
      <c r="G156" s="22" t="s">
        <v>364</v>
      </c>
      <c r="H156" s="22" t="s">
        <v>395</v>
      </c>
      <c r="I156" s="22" t="s">
        <v>367</v>
      </c>
    </row>
    <row r="157" spans="1:12" x14ac:dyDescent="0.2">
      <c r="B157" s="11" t="s">
        <v>12</v>
      </c>
      <c r="C157" s="11" t="s">
        <v>229</v>
      </c>
      <c r="D157" s="11" t="s">
        <v>8</v>
      </c>
      <c r="E157" s="15">
        <f>SUMIFS('Z1 Wydatki audytowe'!$H$41:$H$85,'Z1 Wydatki audytowe'!$C$41:$C$85,$A$155)</f>
        <v>0</v>
      </c>
      <c r="F157" s="15">
        <f>SUMIFS('Z1 Wydatki audytowe'!$I$41:$I$85,'Z1 Wydatki audytowe'!$C$41:$C$85,$A$155)</f>
        <v>0</v>
      </c>
      <c r="G157" s="15">
        <f>SUMIFS('Z1 Wydatki audytowe'!$J$41:$J$85,'Z1 Wydatki audytowe'!$C$41:$C$85,$A$155)</f>
        <v>0</v>
      </c>
      <c r="H157" s="15">
        <f>SUMIFS('Z1 Wydatki audytowe'!$K$41:$K$85,'Z1 Wydatki audytowe'!$C$41:$C$85,$A$155)</f>
        <v>0</v>
      </c>
      <c r="I157" s="15">
        <f>SUMIFS('Z1 Wydatki audytowe'!$L$41:$L$85,'Z1 Wydatki audytowe'!$C$41:$C$85,$A$155)</f>
        <v>0</v>
      </c>
    </row>
    <row r="158" spans="1:12" x14ac:dyDescent="0.2">
      <c r="B158" s="11" t="s">
        <v>13</v>
      </c>
      <c r="C158" s="11" t="s">
        <v>231</v>
      </c>
      <c r="D158" s="11" t="s">
        <v>8</v>
      </c>
      <c r="E158" s="15">
        <f>SUMIFS('Z2 Pozostałe roboty budowla'!$H$31:$H$75,'Z2 Pozostałe roboty budowla'!$C$31:$C$75,$A$155)</f>
        <v>0</v>
      </c>
      <c r="F158" s="15">
        <f>SUMIFS('Z2 Pozostałe roboty budowla'!$I$31:$I$75,'Z2 Pozostałe roboty budowla'!$C$31:$C$75,$A$155)</f>
        <v>0</v>
      </c>
      <c r="G158" s="15">
        <f>SUMIFS('Z2 Pozostałe roboty budowla'!$J$31:$J$75,'Z2 Pozostałe roboty budowla'!$C$31:$C$75,$A$155)</f>
        <v>0</v>
      </c>
      <c r="H158" s="15">
        <f>SUMIFS('Z2 Pozostałe roboty budowla'!$K$31:$K$75,'Z2 Pozostałe roboty budowla'!$C$31:$C$75,$A$155)</f>
        <v>0</v>
      </c>
      <c r="I158" s="15">
        <f>SUMIFS('Z2 Pozostałe roboty budowla'!$L$31:$L$75,'Z2 Pozostałe roboty budowla'!$C$31:$C$75,$A$155)</f>
        <v>0</v>
      </c>
      <c r="J158" s="24">
        <v>0.15</v>
      </c>
      <c r="K158" s="210">
        <f>IF(F157=0,0,F158/F157)</f>
        <v>0</v>
      </c>
      <c r="L158" s="187">
        <f>IF(K158&lt;=J158,1,0)</f>
        <v>1</v>
      </c>
    </row>
    <row r="159" spans="1:12" x14ac:dyDescent="0.2">
      <c r="B159" s="11" t="s">
        <v>14</v>
      </c>
      <c r="C159" s="11" t="s">
        <v>142</v>
      </c>
      <c r="D159" s="11" t="s">
        <v>143</v>
      </c>
      <c r="E159" s="15">
        <f>SUMIFS('Z3 Prace przygotowawcze'!$H$31:$H$75,'Z3 Prace przygotowawcze'!$C$31:$C$75,$A$155)</f>
        <v>0</v>
      </c>
      <c r="F159" s="15">
        <f>SUMIFS('Z3 Prace przygotowawcze'!$I$31:$I$75,'Z3 Prace przygotowawcze'!$C$31:$C$75,$A$155)</f>
        <v>0</v>
      </c>
      <c r="G159" s="15">
        <f>SUMIFS('Z3 Prace przygotowawcze'!$J$31:$J$75,'Z3 Prace przygotowawcze'!$C$31:$C$75,$A$155)</f>
        <v>0</v>
      </c>
      <c r="H159" s="15">
        <f>SUMIFS('Z3 Prace przygotowawcze'!$K$31:$K$75,'Z3 Prace przygotowawcze'!$C$31:$C$75,$A$155)</f>
        <v>0</v>
      </c>
      <c r="I159" s="15">
        <f>SUMIFS('Z3 Prace przygotowawcze'!$L$31:$L$75,'Z3 Prace przygotowawcze'!$C$31:$C$75,$A$155)</f>
        <v>0</v>
      </c>
    </row>
    <row r="160" spans="1:12" x14ac:dyDescent="0.2">
      <c r="B160" s="11" t="s">
        <v>15</v>
      </c>
      <c r="C160" s="11" t="s">
        <v>330</v>
      </c>
      <c r="D160" s="11" t="s">
        <v>143</v>
      </c>
      <c r="E160" s="15">
        <f>SUMIFS('Z4 Działania edukacyjne doradcz'!$H$31:$H$75,'Z4 Działania edukacyjne doradcz'!$C$31:$C$75,$A$155)</f>
        <v>0</v>
      </c>
      <c r="F160" s="15">
        <f>SUMIFS('Z4 Działania edukacyjne doradcz'!$I$31:$I$75,'Z4 Działania edukacyjne doradcz'!$C$31:$C$75,$A$155)</f>
        <v>0</v>
      </c>
      <c r="G160" s="15">
        <f>SUMIFS('Z4 Działania edukacyjne doradcz'!$J$31:$J$75,'Z4 Działania edukacyjne doradcz'!$C$31:$C$75,$A$155)</f>
        <v>0</v>
      </c>
      <c r="H160" s="15">
        <f>SUMIFS('Z4 Działania edukacyjne doradcz'!$K$31:$K$75,'Z4 Działania edukacyjne doradcz'!$C$31:$C$75,$A$155)</f>
        <v>0</v>
      </c>
      <c r="I160" s="15">
        <f>SUMIFS('Z4 Działania edukacyjne doradcz'!$L$31:$L$75,'Z4 Działania edukacyjne doradcz'!$C$31:$C$75,$A$155)</f>
        <v>0</v>
      </c>
    </row>
    <row r="161" spans="1:12" x14ac:dyDescent="0.2">
      <c r="B161" s="11" t="s">
        <v>16</v>
      </c>
      <c r="C161" s="11" t="s">
        <v>139</v>
      </c>
      <c r="D161" s="11" t="s">
        <v>9</v>
      </c>
      <c r="E161" s="15">
        <f>SUMIFS('Z5 Wkład niepieniężny'!$I$31:$I$75,'Z5 Wkład niepieniężny'!$C$31:$C$75,$A$155)</f>
        <v>0</v>
      </c>
      <c r="F161" s="15">
        <f>SUMIFS('Z5 Wkład niepieniężny'!$J$31:$J$75,'Z5 Wkład niepieniężny'!$C$31:$C$75,$A$155)</f>
        <v>0</v>
      </c>
      <c r="G161" s="15">
        <f>SUMIFS('Z5 Wkład niepieniężny'!$K$31:$K$75,'Z5 Wkład niepieniężny'!$C$31:$C$75,$A$155)</f>
        <v>0</v>
      </c>
      <c r="H161" s="15">
        <f>SUMIFS('Z5 Wkład niepieniężny'!$L$31:$L$75,'Z5 Wkład niepieniężny'!$C$31:$C$75,$A$155)</f>
        <v>0</v>
      </c>
      <c r="I161" s="15">
        <f>SUMIFS('Z5 Wkład niepieniężny'!$M$31:$M$75,'Z5 Wkład niepieniężny'!$C$31:$C$75,$A$155)</f>
        <v>0</v>
      </c>
    </row>
    <row r="162" spans="1:12" ht="51" x14ac:dyDescent="0.2">
      <c r="B162" s="212" t="s">
        <v>125</v>
      </c>
      <c r="C162" s="212" t="s">
        <v>88</v>
      </c>
      <c r="D162" s="234" t="s">
        <v>402</v>
      </c>
      <c r="E162" s="15">
        <f>SUMIFS('Z6 Koszty pośrednie'!$H$31:$H$75,'Z6 Koszty pośrednie'!$C$31:$C$75,$A$155)</f>
        <v>0</v>
      </c>
      <c r="F162" s="15">
        <f>SUMIFS('Z6 Koszty pośrednie'!$I$31:$I$75,'Z6 Koszty pośrednie'!$C$31:$C$75,$A$155)</f>
        <v>0</v>
      </c>
      <c r="G162" s="15">
        <f>SUMIFS('Z6 Koszty pośrednie'!$J$31:$J$75,'Z6 Koszty pośrednie'!$C$31:$C$75,$A$155)</f>
        <v>0</v>
      </c>
      <c r="H162" s="15">
        <f>SUMIFS('Z6 Koszty pośrednie'!$K$31:$K$75,'Z6 Koszty pośrednie'!$C$31:$C$75,$A$155)</f>
        <v>0</v>
      </c>
      <c r="I162" s="15">
        <f>SUMIFS('Z6 Koszty pośrednie'!$L$31:$L$75,'Z6 Koszty pośrednie'!$C$31:$C$75,$A$155)</f>
        <v>0</v>
      </c>
    </row>
    <row r="163" spans="1:12" ht="17" thickBot="1" x14ac:dyDescent="0.25">
      <c r="B163" s="11"/>
      <c r="C163" s="27"/>
      <c r="D163" s="27"/>
      <c r="E163" s="23"/>
      <c r="F163" s="23"/>
      <c r="G163" s="23"/>
      <c r="H163" s="23"/>
      <c r="I163" s="23"/>
    </row>
    <row r="164" spans="1:12" ht="17" thickBot="1" x14ac:dyDescent="0.25">
      <c r="B164" s="11"/>
      <c r="C164" s="58" t="s">
        <v>81</v>
      </c>
      <c r="D164" s="56"/>
      <c r="E164" s="50">
        <f>SUM(E157:E163)</f>
        <v>0</v>
      </c>
      <c r="F164" s="50">
        <f>SUM(F157:F163)</f>
        <v>0</v>
      </c>
      <c r="G164" s="50">
        <f>SUM(G157:G163)</f>
        <v>0</v>
      </c>
      <c r="H164" s="50">
        <f>SUM(H157:H163)</f>
        <v>0</v>
      </c>
      <c r="I164" s="51">
        <f>SUM(I157:I163)</f>
        <v>0</v>
      </c>
    </row>
    <row r="166" spans="1:12" ht="21" x14ac:dyDescent="0.25">
      <c r="A166" s="178" t="str">
        <f>B18</f>
        <v>Obiekt 14</v>
      </c>
      <c r="B166" s="179"/>
      <c r="C166" s="180" t="str">
        <f>C18</f>
        <v/>
      </c>
      <c r="D166" s="180"/>
      <c r="E166" s="179"/>
      <c r="F166" s="179"/>
      <c r="G166" s="179"/>
      <c r="H166" s="179"/>
      <c r="I166" s="179"/>
    </row>
    <row r="167" spans="1:12" ht="34" x14ac:dyDescent="0.2">
      <c r="B167" s="11"/>
      <c r="C167" s="22" t="s">
        <v>138</v>
      </c>
      <c r="D167" s="22" t="s">
        <v>140</v>
      </c>
      <c r="E167" s="22" t="s">
        <v>39</v>
      </c>
      <c r="F167" s="22" t="s">
        <v>67</v>
      </c>
      <c r="G167" s="22" t="s">
        <v>364</v>
      </c>
      <c r="H167" s="22" t="s">
        <v>395</v>
      </c>
      <c r="I167" s="22" t="s">
        <v>367</v>
      </c>
    </row>
    <row r="168" spans="1:12" x14ac:dyDescent="0.2">
      <c r="B168" s="11" t="s">
        <v>12</v>
      </c>
      <c r="C168" s="11" t="s">
        <v>229</v>
      </c>
      <c r="D168" s="11" t="s">
        <v>8</v>
      </c>
      <c r="E168" s="15">
        <f>SUMIFS('Z1 Wydatki audytowe'!$H$41:$H$85,'Z1 Wydatki audytowe'!$C$41:$C$85,$A$166)</f>
        <v>0</v>
      </c>
      <c r="F168" s="15">
        <f>SUMIFS('Z1 Wydatki audytowe'!$I$41:$I$85,'Z1 Wydatki audytowe'!$C$41:$C$85,$A$166)</f>
        <v>0</v>
      </c>
      <c r="G168" s="15">
        <f>SUMIFS('Z1 Wydatki audytowe'!$J$41:$J$85,'Z1 Wydatki audytowe'!$C$41:$C$85,$A$166)</f>
        <v>0</v>
      </c>
      <c r="H168" s="15">
        <f>SUMIFS('Z1 Wydatki audytowe'!$K$41:$K$85,'Z1 Wydatki audytowe'!$C$41:$C$85,$A$166)</f>
        <v>0</v>
      </c>
      <c r="I168" s="15">
        <f>SUMIFS('Z1 Wydatki audytowe'!$L$41:$L$85,'Z1 Wydatki audytowe'!$C$41:$C$85,$A$166)</f>
        <v>0</v>
      </c>
    </row>
    <row r="169" spans="1:12" x14ac:dyDescent="0.2">
      <c r="B169" s="11" t="s">
        <v>13</v>
      </c>
      <c r="C169" s="11" t="s">
        <v>231</v>
      </c>
      <c r="D169" s="11" t="s">
        <v>8</v>
      </c>
      <c r="E169" s="15">
        <f>SUMIFS('Z2 Pozostałe roboty budowla'!$H$31:$H$75,'Z2 Pozostałe roboty budowla'!$C$31:$C$75,$A$166)</f>
        <v>0</v>
      </c>
      <c r="F169" s="15">
        <f>SUMIFS('Z2 Pozostałe roboty budowla'!$I$31:$I$75,'Z2 Pozostałe roboty budowla'!$C$31:$C$75,$A$166)</f>
        <v>0</v>
      </c>
      <c r="G169" s="15">
        <f>SUMIFS('Z2 Pozostałe roboty budowla'!$J$31:$J$75,'Z2 Pozostałe roboty budowla'!$C$31:$C$75,$A$166)</f>
        <v>0</v>
      </c>
      <c r="H169" s="15">
        <f>SUMIFS('Z2 Pozostałe roboty budowla'!$K$31:$K$75,'Z2 Pozostałe roboty budowla'!$C$31:$C$75,$A$166)</f>
        <v>0</v>
      </c>
      <c r="I169" s="15">
        <f>SUMIFS('Z2 Pozostałe roboty budowla'!$L$31:$L$75,'Z2 Pozostałe roboty budowla'!$C$31:$C$75,$A$166)</f>
        <v>0</v>
      </c>
      <c r="J169" s="24">
        <v>0.15</v>
      </c>
      <c r="K169" s="210">
        <f>IF(F168=0,0,F169/F168)</f>
        <v>0</v>
      </c>
      <c r="L169" s="187">
        <f>IF(K169&lt;=J169,1,0)</f>
        <v>1</v>
      </c>
    </row>
    <row r="170" spans="1:12" x14ac:dyDescent="0.2">
      <c r="B170" s="11" t="s">
        <v>14</v>
      </c>
      <c r="C170" s="11" t="s">
        <v>142</v>
      </c>
      <c r="D170" s="11" t="s">
        <v>143</v>
      </c>
      <c r="E170" s="15">
        <f>SUMIFS('Z3 Prace przygotowawcze'!$H$31:$H$75,'Z3 Prace przygotowawcze'!$C$31:$C$75,$A$166)</f>
        <v>0</v>
      </c>
      <c r="F170" s="15">
        <f>SUMIFS('Z3 Prace przygotowawcze'!$I$31:$I$75,'Z3 Prace przygotowawcze'!$C$31:$C$75,$A$166)</f>
        <v>0</v>
      </c>
      <c r="G170" s="15">
        <f>SUMIFS('Z3 Prace przygotowawcze'!$J$31:$J$75,'Z3 Prace przygotowawcze'!$C$31:$C$75,$A$166)</f>
        <v>0</v>
      </c>
      <c r="H170" s="15">
        <f>SUMIFS('Z3 Prace przygotowawcze'!$K$31:$K$75,'Z3 Prace przygotowawcze'!$C$31:$C$75,$A$166)</f>
        <v>0</v>
      </c>
      <c r="I170" s="15">
        <f>SUMIFS('Z3 Prace przygotowawcze'!$L$31:$L$75,'Z3 Prace przygotowawcze'!$C$31:$C$75,$A$166)</f>
        <v>0</v>
      </c>
    </row>
    <row r="171" spans="1:12" x14ac:dyDescent="0.2">
      <c r="B171" s="11" t="s">
        <v>15</v>
      </c>
      <c r="C171" s="11" t="s">
        <v>330</v>
      </c>
      <c r="D171" s="11" t="s">
        <v>143</v>
      </c>
      <c r="E171" s="15">
        <f>SUMIFS('Z4 Działania edukacyjne doradcz'!$H$31:$H$75,'Z4 Działania edukacyjne doradcz'!$C$31:$C$75,$A$166)</f>
        <v>0</v>
      </c>
      <c r="F171" s="15">
        <f>SUMIFS('Z4 Działania edukacyjne doradcz'!$I$31:$I$75,'Z4 Działania edukacyjne doradcz'!$C$31:$C$75,$A$166)</f>
        <v>0</v>
      </c>
      <c r="G171" s="15">
        <f>SUMIFS('Z4 Działania edukacyjne doradcz'!$J$31:$J$75,'Z4 Działania edukacyjne doradcz'!$C$31:$C$75,$A$166)</f>
        <v>0</v>
      </c>
      <c r="H171" s="15">
        <f>SUMIFS('Z4 Działania edukacyjne doradcz'!$K$31:$K$75,'Z4 Działania edukacyjne doradcz'!$C$31:$C$75,$A$166)</f>
        <v>0</v>
      </c>
      <c r="I171" s="15">
        <f>SUMIFS('Z4 Działania edukacyjne doradcz'!$L$31:$L$75,'Z4 Działania edukacyjne doradcz'!$C$31:$C$75,$A$166)</f>
        <v>0</v>
      </c>
    </row>
    <row r="172" spans="1:12" x14ac:dyDescent="0.2">
      <c r="B172" s="11" t="s">
        <v>16</v>
      </c>
      <c r="C172" s="11" t="s">
        <v>139</v>
      </c>
      <c r="D172" s="11" t="s">
        <v>9</v>
      </c>
      <c r="E172" s="15">
        <f>SUMIFS('Z5 Wkład niepieniężny'!$I$31:$I$75,'Z5 Wkład niepieniężny'!$C$31:$C$75,$A$166)</f>
        <v>0</v>
      </c>
      <c r="F172" s="15">
        <f>SUMIFS('Z5 Wkład niepieniężny'!$J$31:$J$75,'Z5 Wkład niepieniężny'!$C$31:$C$75,$A$166)</f>
        <v>0</v>
      </c>
      <c r="G172" s="15">
        <f>SUMIFS('Z5 Wkład niepieniężny'!$K$31:$K$75,'Z5 Wkład niepieniężny'!$C$31:$C$75,$A$166)</f>
        <v>0</v>
      </c>
      <c r="H172" s="15">
        <f>SUMIFS('Z5 Wkład niepieniężny'!$L$31:$L$75,'Z5 Wkład niepieniężny'!$C$31:$C$75,$A$166)</f>
        <v>0</v>
      </c>
      <c r="I172" s="15">
        <f>SUMIFS('Z5 Wkład niepieniężny'!$M$31:$M$75,'Z5 Wkład niepieniężny'!$C$31:$C$75,$A$166)</f>
        <v>0</v>
      </c>
    </row>
    <row r="173" spans="1:12" ht="51" x14ac:dyDescent="0.2">
      <c r="B173" s="212" t="s">
        <v>125</v>
      </c>
      <c r="C173" s="212" t="s">
        <v>88</v>
      </c>
      <c r="D173" s="234" t="s">
        <v>402</v>
      </c>
      <c r="E173" s="15">
        <f>SUMIFS('Z6 Koszty pośrednie'!$H$31:$H$75,'Z6 Koszty pośrednie'!$C$31:$C$75,$A$166)</f>
        <v>0</v>
      </c>
      <c r="F173" s="15">
        <f>SUMIFS('Z6 Koszty pośrednie'!$I$31:$I$75,'Z6 Koszty pośrednie'!$C$31:$C$75,$A$166)</f>
        <v>0</v>
      </c>
      <c r="G173" s="15">
        <f>SUMIFS('Z6 Koszty pośrednie'!$J$31:$J$75,'Z6 Koszty pośrednie'!$C$31:$C$75,$A$166)</f>
        <v>0</v>
      </c>
      <c r="H173" s="15">
        <f>SUMIFS('Z6 Koszty pośrednie'!$K$31:$K$75,'Z6 Koszty pośrednie'!$C$31:$C$75,$A$166)</f>
        <v>0</v>
      </c>
      <c r="I173" s="15">
        <f>SUMIFS('Z6 Koszty pośrednie'!$L$31:$L$75,'Z6 Koszty pośrednie'!$C$31:$C$75,$A$166)</f>
        <v>0</v>
      </c>
    </row>
    <row r="174" spans="1:12" ht="17" thickBot="1" x14ac:dyDescent="0.25">
      <c r="B174" s="11"/>
      <c r="C174" s="27"/>
      <c r="D174" s="27"/>
      <c r="E174" s="23"/>
      <c r="F174" s="23"/>
      <c r="G174" s="23"/>
      <c r="H174" s="23"/>
      <c r="I174" s="23"/>
    </row>
    <row r="175" spans="1:12" ht="17" thickBot="1" x14ac:dyDescent="0.25">
      <c r="B175" s="11"/>
      <c r="C175" s="58" t="s">
        <v>81</v>
      </c>
      <c r="D175" s="56"/>
      <c r="E175" s="50">
        <f>SUM(E168:E174)</f>
        <v>0</v>
      </c>
      <c r="F175" s="50">
        <f>SUM(F168:F174)</f>
        <v>0</v>
      </c>
      <c r="G175" s="50">
        <f>SUM(G168:G174)</f>
        <v>0</v>
      </c>
      <c r="H175" s="50">
        <f>SUM(H168:H174)</f>
        <v>0</v>
      </c>
      <c r="I175" s="51">
        <f>SUM(I168:I174)</f>
        <v>0</v>
      </c>
    </row>
    <row r="177" spans="1:12" ht="21" x14ac:dyDescent="0.25">
      <c r="A177" s="178" t="str">
        <f>B19</f>
        <v>Obiekt 15</v>
      </c>
      <c r="B177" s="179"/>
      <c r="C177" s="180" t="str">
        <f>C19</f>
        <v/>
      </c>
      <c r="D177" s="180"/>
      <c r="E177" s="179"/>
      <c r="F177" s="179"/>
      <c r="G177" s="179"/>
      <c r="H177" s="179"/>
      <c r="I177" s="179"/>
    </row>
    <row r="178" spans="1:12" ht="34" x14ac:dyDescent="0.2">
      <c r="B178" s="11"/>
      <c r="C178" s="22" t="s">
        <v>138</v>
      </c>
      <c r="D178" s="22" t="s">
        <v>140</v>
      </c>
      <c r="E178" s="22" t="s">
        <v>39</v>
      </c>
      <c r="F178" s="22" t="s">
        <v>67</v>
      </c>
      <c r="G178" s="22" t="s">
        <v>364</v>
      </c>
      <c r="H178" s="22" t="s">
        <v>395</v>
      </c>
      <c r="I178" s="22" t="s">
        <v>367</v>
      </c>
    </row>
    <row r="179" spans="1:12" x14ac:dyDescent="0.2">
      <c r="B179" s="11" t="s">
        <v>12</v>
      </c>
      <c r="C179" s="11" t="s">
        <v>229</v>
      </c>
      <c r="D179" s="11" t="s">
        <v>8</v>
      </c>
      <c r="E179" s="15">
        <f>SUMIFS('Z1 Wydatki audytowe'!$H$41:$H$85,'Z1 Wydatki audytowe'!$C$41:$C$85,$A$177)</f>
        <v>0</v>
      </c>
      <c r="F179" s="15">
        <f>SUMIFS('Z1 Wydatki audytowe'!$I$41:$I$85,'Z1 Wydatki audytowe'!$C$41:$C$85,$A$177)</f>
        <v>0</v>
      </c>
      <c r="G179" s="15">
        <f>SUMIFS('Z1 Wydatki audytowe'!$J$41:$J$85,'Z1 Wydatki audytowe'!$C$41:$C$85,$A$177)</f>
        <v>0</v>
      </c>
      <c r="H179" s="15">
        <f>SUMIFS('Z1 Wydatki audytowe'!$K$41:$K$85,'Z1 Wydatki audytowe'!$C$41:$C$85,$A$177)</f>
        <v>0</v>
      </c>
      <c r="I179" s="15">
        <f>SUMIFS('Z1 Wydatki audytowe'!$L$41:$L$85,'Z1 Wydatki audytowe'!$C$41:$C$85,$A$177)</f>
        <v>0</v>
      </c>
    </row>
    <row r="180" spans="1:12" x14ac:dyDescent="0.2">
      <c r="B180" s="11" t="s">
        <v>13</v>
      </c>
      <c r="C180" s="11" t="s">
        <v>231</v>
      </c>
      <c r="D180" s="11" t="s">
        <v>8</v>
      </c>
      <c r="E180" s="15">
        <f>SUMIFS('Z2 Pozostałe roboty budowla'!$H$31:$H$75,'Z2 Pozostałe roboty budowla'!$C$31:$C$75,$A$177)</f>
        <v>0</v>
      </c>
      <c r="F180" s="15">
        <f>SUMIFS('Z2 Pozostałe roboty budowla'!$I$31:$I$75,'Z2 Pozostałe roboty budowla'!$C$31:$C$75,$A$177)</f>
        <v>0</v>
      </c>
      <c r="G180" s="15">
        <f>SUMIFS('Z2 Pozostałe roboty budowla'!$J$31:$J$75,'Z2 Pozostałe roboty budowla'!$C$31:$C$75,$A$177)</f>
        <v>0</v>
      </c>
      <c r="H180" s="15">
        <f>SUMIFS('Z2 Pozostałe roboty budowla'!$K$31:$K$75,'Z2 Pozostałe roboty budowla'!$C$31:$C$75,$A$177)</f>
        <v>0</v>
      </c>
      <c r="I180" s="15">
        <f>SUMIFS('Z2 Pozostałe roboty budowla'!$L$31:$L$75,'Z2 Pozostałe roboty budowla'!$C$31:$C$75,$A$177)</f>
        <v>0</v>
      </c>
      <c r="J180" s="24">
        <v>0.15</v>
      </c>
      <c r="K180" s="210">
        <f>IF(F179=0,0,F180/F179)</f>
        <v>0</v>
      </c>
      <c r="L180" s="187">
        <f>IF(K180&lt;=J180,1,0)</f>
        <v>1</v>
      </c>
    </row>
    <row r="181" spans="1:12" x14ac:dyDescent="0.2">
      <c r="B181" s="11" t="s">
        <v>14</v>
      </c>
      <c r="C181" s="11" t="s">
        <v>142</v>
      </c>
      <c r="D181" s="11" t="s">
        <v>143</v>
      </c>
      <c r="E181" s="15">
        <f>SUMIFS('Z3 Prace przygotowawcze'!$H$31:$H$75,'Z3 Prace przygotowawcze'!$C$31:$C$75,$A$177)</f>
        <v>0</v>
      </c>
      <c r="F181" s="15">
        <f>SUMIFS('Z3 Prace przygotowawcze'!$I$31:$I$75,'Z3 Prace przygotowawcze'!$C$31:$C$75,$A$177)</f>
        <v>0</v>
      </c>
      <c r="G181" s="15">
        <f>SUMIFS('Z3 Prace przygotowawcze'!$J$31:$J$75,'Z3 Prace przygotowawcze'!$C$31:$C$75,$A$177)</f>
        <v>0</v>
      </c>
      <c r="H181" s="15">
        <f>SUMIFS('Z3 Prace przygotowawcze'!$K$31:$K$75,'Z3 Prace przygotowawcze'!$C$31:$C$75,$A$177)</f>
        <v>0</v>
      </c>
      <c r="I181" s="15">
        <f>SUMIFS('Z3 Prace przygotowawcze'!$L$31:$L$75,'Z3 Prace przygotowawcze'!$C$31:$C$75,$A$177)</f>
        <v>0</v>
      </c>
    </row>
    <row r="182" spans="1:12" x14ac:dyDescent="0.2">
      <c r="B182" s="11" t="s">
        <v>15</v>
      </c>
      <c r="C182" s="11" t="s">
        <v>330</v>
      </c>
      <c r="D182" s="11" t="s">
        <v>143</v>
      </c>
      <c r="E182" s="15">
        <f>SUMIFS('Z4 Działania edukacyjne doradcz'!$H$31:$H$75,'Z4 Działania edukacyjne doradcz'!$C$31:$C$75,$A$177)</f>
        <v>0</v>
      </c>
      <c r="F182" s="15">
        <f>SUMIFS('Z4 Działania edukacyjne doradcz'!$I$31:$I$75,'Z4 Działania edukacyjne doradcz'!$C$31:$C$75,$A$177)</f>
        <v>0</v>
      </c>
      <c r="G182" s="15">
        <f>SUMIFS('Z4 Działania edukacyjne doradcz'!$J$31:$J$75,'Z4 Działania edukacyjne doradcz'!$C$31:$C$75,$A$177)</f>
        <v>0</v>
      </c>
      <c r="H182" s="15">
        <f>SUMIFS('Z4 Działania edukacyjne doradcz'!$K$31:$K$75,'Z4 Działania edukacyjne doradcz'!$C$31:$C$75,$A$177)</f>
        <v>0</v>
      </c>
      <c r="I182" s="15">
        <f>SUMIFS('Z4 Działania edukacyjne doradcz'!$L$31:$L$75,'Z4 Działania edukacyjne doradcz'!$C$31:$C$75,$A$177)</f>
        <v>0</v>
      </c>
    </row>
    <row r="183" spans="1:12" x14ac:dyDescent="0.2">
      <c r="B183" s="11" t="s">
        <v>16</v>
      </c>
      <c r="C183" s="11" t="s">
        <v>139</v>
      </c>
      <c r="D183" s="11" t="s">
        <v>9</v>
      </c>
      <c r="E183" s="15">
        <f>SUMIFS('Z5 Wkład niepieniężny'!$I$31:$I$75,'Z5 Wkład niepieniężny'!$C$31:$C$75,$A$177)</f>
        <v>0</v>
      </c>
      <c r="F183" s="15">
        <f>SUMIFS('Z5 Wkład niepieniężny'!$J$31:$J$75,'Z5 Wkład niepieniężny'!$C$31:$C$75,$A$177)</f>
        <v>0</v>
      </c>
      <c r="G183" s="15">
        <f>SUMIFS('Z5 Wkład niepieniężny'!$K$31:$K$75,'Z5 Wkład niepieniężny'!$C$31:$C$75,$A$177)</f>
        <v>0</v>
      </c>
      <c r="H183" s="15">
        <f>SUMIFS('Z5 Wkład niepieniężny'!$L$31:$L$75,'Z5 Wkład niepieniężny'!$C$31:$C$75,$A$177)</f>
        <v>0</v>
      </c>
      <c r="I183" s="15">
        <f>SUMIFS('Z5 Wkład niepieniężny'!$M$31:$M$75,'Z5 Wkład niepieniężny'!$C$31:$C$75,$A$177)</f>
        <v>0</v>
      </c>
    </row>
    <row r="184" spans="1:12" ht="51" x14ac:dyDescent="0.2">
      <c r="B184" s="212" t="s">
        <v>125</v>
      </c>
      <c r="C184" s="212" t="s">
        <v>88</v>
      </c>
      <c r="D184" s="234" t="s">
        <v>402</v>
      </c>
      <c r="E184" s="15">
        <f>SUMIFS('Z6 Koszty pośrednie'!$H$31:$H$75,'Z6 Koszty pośrednie'!$C$31:$C$75,$A$177)</f>
        <v>0</v>
      </c>
      <c r="F184" s="15">
        <f>SUMIFS('Z6 Koszty pośrednie'!$I$31:$I$75,'Z6 Koszty pośrednie'!$C$31:$C$75,$A$177)</f>
        <v>0</v>
      </c>
      <c r="G184" s="15">
        <f>SUMIFS('Z6 Koszty pośrednie'!$J$31:$J$75,'Z6 Koszty pośrednie'!$C$31:$C$75,$A$177)</f>
        <v>0</v>
      </c>
      <c r="H184" s="15">
        <f>SUMIFS('Z6 Koszty pośrednie'!$K$31:$K$75,'Z6 Koszty pośrednie'!$C$31:$C$75,$A$177)</f>
        <v>0</v>
      </c>
      <c r="I184" s="15">
        <f>SUMIFS('Z6 Koszty pośrednie'!$L$31:$L$75,'Z6 Koszty pośrednie'!$C$31:$C$75,$A$177)</f>
        <v>0</v>
      </c>
    </row>
    <row r="185" spans="1:12" ht="17" thickBot="1" x14ac:dyDescent="0.25">
      <c r="B185" s="11"/>
      <c r="C185" s="27"/>
      <c r="D185" s="27"/>
      <c r="E185" s="23"/>
      <c r="F185" s="23"/>
      <c r="G185" s="23"/>
      <c r="H185" s="23"/>
      <c r="I185" s="23"/>
    </row>
    <row r="186" spans="1:12" ht="17" thickBot="1" x14ac:dyDescent="0.25">
      <c r="B186" s="11"/>
      <c r="C186" s="58" t="s">
        <v>81</v>
      </c>
      <c r="D186" s="56"/>
      <c r="E186" s="50">
        <f>SUM(E179:E185)</f>
        <v>0</v>
      </c>
      <c r="F186" s="50">
        <f>SUM(F179:F185)</f>
        <v>0</v>
      </c>
      <c r="G186" s="50">
        <f>SUM(G179:G185)</f>
        <v>0</v>
      </c>
      <c r="H186" s="50">
        <f>SUM(H179:H185)</f>
        <v>0</v>
      </c>
      <c r="I186" s="51">
        <f>SUM(I179:I185)</f>
        <v>0</v>
      </c>
    </row>
  </sheetData>
  <sheetProtection algorithmName="SHA-512" hashValue="Bt4t99N0xPt4stEqqhK/d+6wpaoJX7wsq1PcnhmJkhXOGh/OOMi7LCxqY97B0aYHpBWHXy3x3HR94dWnyUE0Sg==" saltValue="yoUFAUO0ZQCIu8nY2G4+pw==" spinCount="100000" sheet="1" formatCells="0" formatColumns="0" formatRows="0"/>
  <conditionalFormatting sqref="K26">
    <cfRule type="cellIs" dxfId="34" priority="51" operator="greaterThan">
      <formula>$J$26</formula>
    </cfRule>
    <cfRule type="cellIs" dxfId="33" priority="50" operator="lessThanOrEqual">
      <formula>$J$26</formula>
    </cfRule>
  </conditionalFormatting>
  <conditionalFormatting sqref="K37">
    <cfRule type="cellIs" dxfId="32" priority="39" operator="lessThanOrEqual">
      <formula>$J$26</formula>
    </cfRule>
    <cfRule type="cellIs" dxfId="31" priority="40" operator="greaterThan">
      <formula>$J$26</formula>
    </cfRule>
  </conditionalFormatting>
  <conditionalFormatting sqref="K48">
    <cfRule type="cellIs" dxfId="30" priority="37" operator="lessThanOrEqual">
      <formula>$J$26</formula>
    </cfRule>
    <cfRule type="cellIs" dxfId="29" priority="38" operator="greaterThan">
      <formula>$J$26</formula>
    </cfRule>
  </conditionalFormatting>
  <conditionalFormatting sqref="K59">
    <cfRule type="cellIs" dxfId="28" priority="35" operator="greaterThan">
      <formula>$J$26</formula>
    </cfRule>
    <cfRule type="cellIs" dxfId="27" priority="34" operator="lessThanOrEqual">
      <formula>$J$26</formula>
    </cfRule>
  </conditionalFormatting>
  <conditionalFormatting sqref="K70">
    <cfRule type="cellIs" dxfId="26" priority="31" operator="lessThanOrEqual">
      <formula>$J$26</formula>
    </cfRule>
    <cfRule type="cellIs" dxfId="25" priority="32" operator="greaterThan">
      <formula>$J$26</formula>
    </cfRule>
  </conditionalFormatting>
  <conditionalFormatting sqref="K81">
    <cfRule type="cellIs" dxfId="24" priority="29" operator="greaterThan">
      <formula>$J$26</formula>
    </cfRule>
    <cfRule type="cellIs" dxfId="23" priority="28" operator="lessThanOrEqual">
      <formula>$J$26</formula>
    </cfRule>
  </conditionalFormatting>
  <conditionalFormatting sqref="K92">
    <cfRule type="cellIs" dxfId="22" priority="25" operator="lessThanOrEqual">
      <formula>$J$26</formula>
    </cfRule>
    <cfRule type="cellIs" dxfId="21" priority="26" operator="greaterThan">
      <formula>$J$26</formula>
    </cfRule>
  </conditionalFormatting>
  <conditionalFormatting sqref="K103">
    <cfRule type="cellIs" dxfId="20" priority="23" operator="greaterThan">
      <formula>$J$26</formula>
    </cfRule>
    <cfRule type="cellIs" dxfId="19" priority="22" operator="lessThanOrEqual">
      <formula>$J$26</formula>
    </cfRule>
  </conditionalFormatting>
  <conditionalFormatting sqref="K114">
    <cfRule type="cellIs" dxfId="18" priority="19" operator="lessThanOrEqual">
      <formula>$J$26</formula>
    </cfRule>
    <cfRule type="cellIs" dxfId="17" priority="20" operator="greaterThan">
      <formula>$J$26</formula>
    </cfRule>
  </conditionalFormatting>
  <conditionalFormatting sqref="K125">
    <cfRule type="cellIs" dxfId="16" priority="16" operator="lessThanOrEqual">
      <formula>$J$26</formula>
    </cfRule>
    <cfRule type="cellIs" dxfId="15" priority="17" operator="greaterThan">
      <formula>$J$26</formula>
    </cfRule>
  </conditionalFormatting>
  <conditionalFormatting sqref="K136">
    <cfRule type="cellIs" dxfId="14" priority="1" operator="lessThanOrEqual">
      <formula>$J$26</formula>
    </cfRule>
    <cfRule type="cellIs" dxfId="13" priority="2" operator="greaterThan">
      <formula>$J$26</formula>
    </cfRule>
  </conditionalFormatting>
  <conditionalFormatting sqref="K147">
    <cfRule type="cellIs" dxfId="12" priority="13" operator="lessThanOrEqual">
      <formula>$J$26</formula>
    </cfRule>
    <cfRule type="cellIs" dxfId="11" priority="14" operator="greaterThan">
      <formula>$J$26</formula>
    </cfRule>
  </conditionalFormatting>
  <conditionalFormatting sqref="K158">
    <cfRule type="cellIs" dxfId="10" priority="10" operator="lessThanOrEqual">
      <formula>$J$26</formula>
    </cfRule>
    <cfRule type="cellIs" dxfId="9" priority="11" operator="greaterThan">
      <formula>$J$26</formula>
    </cfRule>
  </conditionalFormatting>
  <conditionalFormatting sqref="K169">
    <cfRule type="cellIs" dxfId="8" priority="8" operator="greaterThan">
      <formula>$J$26</formula>
    </cfRule>
    <cfRule type="cellIs" dxfId="7" priority="7" operator="lessThanOrEqual">
      <formula>$J$26</formula>
    </cfRule>
  </conditionalFormatting>
  <conditionalFormatting sqref="K180">
    <cfRule type="cellIs" dxfId="6" priority="5" operator="greaterThan">
      <formula>$J$26</formula>
    </cfRule>
    <cfRule type="cellIs" dxfId="5" priority="4" operator="lessThanOrEqual">
      <formula>$J$26</formula>
    </cfRule>
  </conditionalFormatting>
  <pageMargins left="0.25" right="0.25" top="0.75" bottom="0.75" header="0.3" footer="0.3"/>
  <pageSetup paperSize="9" scale="44" fitToHeight="0" orientation="portrait" horizontalDpi="0" verticalDpi="0"/>
  <headerFooter>
    <oddHeader>&amp;L&amp;F&amp;C&amp;A&amp;R&amp;P z &amp;N</oddHeader>
    <oddFooter>&amp;L&amp;F&amp;C&amp;A&amp;R&amp;P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2" id="{EAE1399D-83E4-624C-8F1F-45A5F0D71FC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L26</xm:sqref>
        </x14:conditionalFormatting>
        <x14:conditionalFormatting xmlns:xm="http://schemas.microsoft.com/office/excel/2006/main">
          <x14:cfRule type="iconSet" priority="49" id="{55C74532-5C3D-194B-BBA7-4A5A63B18C5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L37</xm:sqref>
        </x14:conditionalFormatting>
        <x14:conditionalFormatting xmlns:xm="http://schemas.microsoft.com/office/excel/2006/main">
          <x14:cfRule type="iconSet" priority="46" id="{E10BA802-680D-3C4B-A9C2-D5D6649CB5F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L48</xm:sqref>
        </x14:conditionalFormatting>
        <x14:conditionalFormatting xmlns:xm="http://schemas.microsoft.com/office/excel/2006/main">
          <x14:cfRule type="iconSet" priority="36" id="{5806A3BA-8DED-A44D-9B15-FFB0CD01DBE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L59</xm:sqref>
        </x14:conditionalFormatting>
        <x14:conditionalFormatting xmlns:xm="http://schemas.microsoft.com/office/excel/2006/main">
          <x14:cfRule type="iconSet" priority="33" id="{654E9FA2-9923-924E-95F8-3DAFDAEE8BD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L70</xm:sqref>
        </x14:conditionalFormatting>
        <x14:conditionalFormatting xmlns:xm="http://schemas.microsoft.com/office/excel/2006/main">
          <x14:cfRule type="iconSet" priority="30" id="{F40FD3DB-870E-CB44-9920-4FF04858977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L81</xm:sqref>
        </x14:conditionalFormatting>
        <x14:conditionalFormatting xmlns:xm="http://schemas.microsoft.com/office/excel/2006/main">
          <x14:cfRule type="iconSet" priority="27" id="{1F1228BD-BFA5-6944-9CA0-1255F6744F6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L92</xm:sqref>
        </x14:conditionalFormatting>
        <x14:conditionalFormatting xmlns:xm="http://schemas.microsoft.com/office/excel/2006/main">
          <x14:cfRule type="iconSet" priority="24" id="{5D76CAD1-A70B-B745-AA2A-663DD6048F6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L103</xm:sqref>
        </x14:conditionalFormatting>
        <x14:conditionalFormatting xmlns:xm="http://schemas.microsoft.com/office/excel/2006/main">
          <x14:cfRule type="iconSet" priority="21" id="{26B4C1BF-E889-B443-A4E2-9AAC0891D5A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L114</xm:sqref>
        </x14:conditionalFormatting>
        <x14:conditionalFormatting xmlns:xm="http://schemas.microsoft.com/office/excel/2006/main">
          <x14:cfRule type="iconSet" priority="18" id="{C8884E40-9FE8-A944-BAF9-9A790C7D95F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L125</xm:sqref>
        </x14:conditionalFormatting>
        <x14:conditionalFormatting xmlns:xm="http://schemas.microsoft.com/office/excel/2006/main">
          <x14:cfRule type="iconSet" priority="3" id="{D507B90D-0983-2345-81F1-0064734513D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L136</xm:sqref>
        </x14:conditionalFormatting>
        <x14:conditionalFormatting xmlns:xm="http://schemas.microsoft.com/office/excel/2006/main">
          <x14:cfRule type="iconSet" priority="15" id="{2B2E7CC6-C60D-6843-95C2-F50688CC774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L147</xm:sqref>
        </x14:conditionalFormatting>
        <x14:conditionalFormatting xmlns:xm="http://schemas.microsoft.com/office/excel/2006/main">
          <x14:cfRule type="iconSet" priority="12" id="{35E2A013-DA20-CE4F-9917-306DBB5172E3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L158</xm:sqref>
        </x14:conditionalFormatting>
        <x14:conditionalFormatting xmlns:xm="http://schemas.microsoft.com/office/excel/2006/main">
          <x14:cfRule type="iconSet" priority="9" id="{19FFC5AF-5F69-7644-B204-6ED5329DA3B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L169</xm:sqref>
        </x14:conditionalFormatting>
        <x14:conditionalFormatting xmlns:xm="http://schemas.microsoft.com/office/excel/2006/main">
          <x14:cfRule type="iconSet" priority="6" id="{57E1DDBA-33FB-014C-BFFB-EA3D050912C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L180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7"/>
  <sheetViews>
    <sheetView workbookViewId="0">
      <selection activeCell="C35" sqref="C35"/>
    </sheetView>
  </sheetViews>
  <sheetFormatPr baseColWidth="10" defaultColWidth="11.1640625" defaultRowHeight="16" x14ac:dyDescent="0.2"/>
  <cols>
    <col min="3" max="3" width="17.6640625" customWidth="1"/>
    <col min="9" max="13" width="16.33203125" customWidth="1"/>
  </cols>
  <sheetData>
    <row r="1" spans="2:13" x14ac:dyDescent="0.2">
      <c r="B1" s="78" t="s">
        <v>158</v>
      </c>
      <c r="C1" s="83" t="s">
        <v>189</v>
      </c>
    </row>
    <row r="2" spans="2:13" x14ac:dyDescent="0.2">
      <c r="B2" s="82">
        <f>'Dane wejściowe'!C13</f>
        <v>0</v>
      </c>
      <c r="C2" s="84">
        <f>'Dane wejściowe'!D13</f>
        <v>0</v>
      </c>
    </row>
    <row r="3" spans="2:13" x14ac:dyDescent="0.2">
      <c r="B3" s="82">
        <f>'Dane wejściowe'!C14</f>
        <v>0</v>
      </c>
      <c r="C3" s="84">
        <f>'Dane wejściowe'!D14</f>
        <v>0</v>
      </c>
    </row>
    <row r="4" spans="2:13" x14ac:dyDescent="0.2">
      <c r="B4" s="82">
        <f>'Dane wejściowe'!C15</f>
        <v>0</v>
      </c>
      <c r="C4" s="84">
        <f>'Dane wejściowe'!D15</f>
        <v>0</v>
      </c>
    </row>
    <row r="5" spans="2:13" x14ac:dyDescent="0.2">
      <c r="B5" s="82">
        <f>'Dane wejściowe'!C16</f>
        <v>0</v>
      </c>
      <c r="C5" s="84">
        <f>'Dane wejściowe'!D16</f>
        <v>0</v>
      </c>
    </row>
    <row r="6" spans="2:13" x14ac:dyDescent="0.2">
      <c r="B6" s="82">
        <f>'Dane wejściowe'!C17</f>
        <v>0</v>
      </c>
      <c r="C6" s="84">
        <f>'Dane wejściowe'!D17</f>
        <v>0</v>
      </c>
    </row>
    <row r="7" spans="2:13" x14ac:dyDescent="0.2">
      <c r="B7" s="82">
        <f>'Dane wejściowe'!C18</f>
        <v>0</v>
      </c>
      <c r="C7" s="84">
        <f>'Dane wejściowe'!D18</f>
        <v>0</v>
      </c>
    </row>
    <row r="8" spans="2:13" x14ac:dyDescent="0.2">
      <c r="B8" s="82">
        <f>'Dane wejściowe'!C19</f>
        <v>0</v>
      </c>
      <c r="C8" s="84">
        <f>'Dane wejściowe'!D19</f>
        <v>0</v>
      </c>
    </row>
    <row r="9" spans="2:13" x14ac:dyDescent="0.2">
      <c r="B9" s="82">
        <f>'Dane wejściowe'!C20</f>
        <v>0</v>
      </c>
      <c r="C9" s="84">
        <f>'Dane wejściowe'!D20</f>
        <v>0</v>
      </c>
    </row>
    <row r="10" spans="2:13" x14ac:dyDescent="0.2">
      <c r="B10" s="82">
        <f>'Dane wejściowe'!C21</f>
        <v>0</v>
      </c>
      <c r="C10" s="84">
        <f>'Dane wejściowe'!D21</f>
        <v>0</v>
      </c>
    </row>
    <row r="11" spans="2:13" x14ac:dyDescent="0.2">
      <c r="B11" s="82">
        <f>'Dane wejściowe'!C22</f>
        <v>0</v>
      </c>
      <c r="C11" s="84">
        <f>'Dane wejściowe'!D22</f>
        <v>0</v>
      </c>
    </row>
    <row r="12" spans="2:13" ht="17" thickBot="1" x14ac:dyDescent="0.25">
      <c r="B12" s="79">
        <f>'Dane wejściowe'!C23</f>
        <v>0</v>
      </c>
      <c r="C12" s="80">
        <f>'Dane wejściowe'!D23</f>
        <v>0</v>
      </c>
    </row>
    <row r="15" spans="2:13" x14ac:dyDescent="0.2">
      <c r="H15" t="s">
        <v>224</v>
      </c>
      <c r="I15" t="s">
        <v>224</v>
      </c>
      <c r="J15" t="s">
        <v>224</v>
      </c>
      <c r="K15" t="s">
        <v>224</v>
      </c>
      <c r="L15" t="s">
        <v>224</v>
      </c>
      <c r="M15" t="s">
        <v>224</v>
      </c>
    </row>
    <row r="16" spans="2:13" x14ac:dyDescent="0.2">
      <c r="B16" s="86" t="s">
        <v>158</v>
      </c>
      <c r="C16" s="85" t="s">
        <v>177</v>
      </c>
      <c r="D16" s="85" t="s">
        <v>176</v>
      </c>
      <c r="E16" t="str">
        <f>'Dane wejściowe'!E27</f>
        <v>Rodzaj pomocy</v>
      </c>
      <c r="F16" t="str">
        <f>'Dane wejściowe'!F27</f>
        <v>Wielkość podmiotu</v>
      </c>
      <c r="G16" t="str">
        <f>'Dane wejściowe'!G27</f>
        <v>Bez pomocy</v>
      </c>
      <c r="H16" t="str">
        <f>'Dane wejściowe'!$H$27</f>
        <v>pomoc de minimis</v>
      </c>
      <c r="I16" t="str">
        <f>'Dane wejściowe'!$I$27</f>
        <v>Art. 38a ust. 11, 14 i 15</v>
      </c>
      <c r="J16" t="str">
        <f>'Dane wejściowe'!$J$27</f>
        <v>Art. 38a ust. 12, 14 i 15</v>
      </c>
      <c r="K16" t="str">
        <f>'Dane wejściowe'!$J$27</f>
        <v>Art. 38a ust. 12, 14 i 15</v>
      </c>
      <c r="L16">
        <f>'Dane wejściowe'!L27</f>
        <v>0</v>
      </c>
    </row>
    <row r="17" spans="1:12" x14ac:dyDescent="0.2">
      <c r="A17" s="86" t="s">
        <v>161</v>
      </c>
      <c r="B17" s="77">
        <f>'Dane wejściowe'!D28</f>
        <v>0</v>
      </c>
      <c r="C17" s="77">
        <f>'Dane wejściowe'!E28</f>
        <v>0</v>
      </c>
      <c r="D17" s="77">
        <f>'Dane wejściowe'!C28</f>
        <v>0</v>
      </c>
      <c r="E17">
        <f>'Dane wejściowe'!$E$28</f>
        <v>0</v>
      </c>
      <c r="F17" t="str">
        <f>'Dane wejściowe'!$F$28</f>
        <v/>
      </c>
      <c r="G17" s="81" t="str">
        <f>'Dane wejściowe'!$G$28</f>
        <v/>
      </c>
      <c r="H17" s="81" t="str">
        <f>'Dane wejściowe'!$H$28</f>
        <v/>
      </c>
      <c r="I17" s="81" t="str">
        <f>'Dane wejściowe'!$I$28</f>
        <v/>
      </c>
      <c r="J17" s="81" t="str">
        <f>'Dane wejściowe'!$J$28</f>
        <v/>
      </c>
      <c r="K17" s="98">
        <f>'Dane wejściowe'!$K$28</f>
        <v>0</v>
      </c>
      <c r="L17" s="81" t="str">
        <f>'Dane wejściowe'!$L$28</f>
        <v/>
      </c>
    </row>
    <row r="18" spans="1:12" x14ac:dyDescent="0.2">
      <c r="A18" s="86" t="s">
        <v>162</v>
      </c>
      <c r="B18" s="77">
        <f>'Dane wejściowe'!D29</f>
        <v>0</v>
      </c>
      <c r="C18" s="77">
        <f>'Dane wejściowe'!E29</f>
        <v>0</v>
      </c>
      <c r="D18" s="77">
        <f>'Dane wejściowe'!C29</f>
        <v>0</v>
      </c>
      <c r="E18">
        <f>'Dane wejściowe'!$E$29</f>
        <v>0</v>
      </c>
      <c r="F18" t="str">
        <f>'Dane wejściowe'!F29</f>
        <v/>
      </c>
      <c r="G18" s="81" t="str">
        <f>'Dane wejściowe'!$G$29</f>
        <v/>
      </c>
      <c r="H18" s="81" t="str">
        <f>'Dane wejściowe'!$H$29</f>
        <v/>
      </c>
      <c r="I18" s="81" t="str">
        <f>'Dane wejściowe'!$I$29</f>
        <v/>
      </c>
      <c r="J18" s="81" t="str">
        <f>'Dane wejściowe'!$J$29</f>
        <v/>
      </c>
      <c r="K18" s="98">
        <f>'Dane wejściowe'!K29</f>
        <v>0</v>
      </c>
      <c r="L18" t="str">
        <f>'Dane wejściowe'!L29</f>
        <v/>
      </c>
    </row>
    <row r="19" spans="1:12" x14ac:dyDescent="0.2">
      <c r="A19" s="86" t="s">
        <v>163</v>
      </c>
      <c r="B19" s="77">
        <f>'Dane wejściowe'!D30</f>
        <v>0</v>
      </c>
      <c r="C19" s="77">
        <f>'Dane wejściowe'!E30</f>
        <v>0</v>
      </c>
      <c r="D19" s="77">
        <f>'Dane wejściowe'!C30</f>
        <v>0</v>
      </c>
      <c r="E19">
        <f>'Dane wejściowe'!$E$30</f>
        <v>0</v>
      </c>
      <c r="F19" t="str">
        <f>'Dane wejściowe'!F30</f>
        <v/>
      </c>
      <c r="G19" t="str">
        <f>'Dane wejściowe'!G30</f>
        <v/>
      </c>
      <c r="H19" s="81" t="str">
        <f>'Dane wejściowe'!$H$30</f>
        <v/>
      </c>
      <c r="I19" s="81" t="str">
        <f>'Dane wejściowe'!$I$30</f>
        <v/>
      </c>
      <c r="J19" s="81" t="str">
        <f>'Dane wejściowe'!$J$30</f>
        <v/>
      </c>
      <c r="K19" s="98">
        <f>'Dane wejściowe'!K30</f>
        <v>0</v>
      </c>
      <c r="L19" t="str">
        <f>'Dane wejściowe'!L30</f>
        <v/>
      </c>
    </row>
    <row r="20" spans="1:12" x14ac:dyDescent="0.2">
      <c r="A20" s="86" t="s">
        <v>164</v>
      </c>
      <c r="B20" s="77">
        <f>'Dane wejściowe'!D31</f>
        <v>0</v>
      </c>
      <c r="C20" s="77">
        <f>'Dane wejściowe'!E31</f>
        <v>0</v>
      </c>
      <c r="D20" s="77">
        <f>'Dane wejściowe'!C31</f>
        <v>0</v>
      </c>
      <c r="E20">
        <f>'Dane wejściowe'!$E$31</f>
        <v>0</v>
      </c>
      <c r="F20" t="str">
        <f>'Dane wejściowe'!F31</f>
        <v/>
      </c>
      <c r="G20" t="str">
        <f>'Dane wejściowe'!G31</f>
        <v/>
      </c>
      <c r="H20" s="81" t="str">
        <f>'Dane wejściowe'!$H$31</f>
        <v/>
      </c>
      <c r="I20" s="81" t="str">
        <f>'Dane wejściowe'!$I$31</f>
        <v/>
      </c>
      <c r="J20" s="81" t="str">
        <f>'Dane wejściowe'!$J$31</f>
        <v/>
      </c>
      <c r="K20" s="98">
        <f>'Dane wejściowe'!K31</f>
        <v>0</v>
      </c>
      <c r="L20" s="81" t="str">
        <f>'Dane wejściowe'!$L$31</f>
        <v/>
      </c>
    </row>
    <row r="21" spans="1:12" x14ac:dyDescent="0.2">
      <c r="A21" s="86" t="s">
        <v>165</v>
      </c>
      <c r="B21" s="77">
        <f>'Dane wejściowe'!D32</f>
        <v>0</v>
      </c>
      <c r="C21" s="77">
        <f>'Dane wejściowe'!E32</f>
        <v>0</v>
      </c>
      <c r="D21" s="77">
        <f>'Dane wejściowe'!C32</f>
        <v>0</v>
      </c>
      <c r="E21">
        <f>'Dane wejściowe'!$E$32</f>
        <v>0</v>
      </c>
      <c r="F21" t="str">
        <f>'Dane wejściowe'!F32</f>
        <v/>
      </c>
      <c r="G21" t="str">
        <f>'Dane wejściowe'!G32</f>
        <v/>
      </c>
      <c r="H21" s="81" t="str">
        <f>'Dane wejściowe'!$H$32</f>
        <v/>
      </c>
      <c r="I21" s="81" t="str">
        <f>'Dane wejściowe'!$I$32</f>
        <v/>
      </c>
      <c r="J21" s="81" t="str">
        <f>'Dane wejściowe'!$J$32</f>
        <v/>
      </c>
      <c r="K21" s="98">
        <f>'Dane wejściowe'!$K$32</f>
        <v>0</v>
      </c>
      <c r="L21" s="81" t="str">
        <f>'Dane wejściowe'!$L$32</f>
        <v/>
      </c>
    </row>
    <row r="22" spans="1:12" x14ac:dyDescent="0.2">
      <c r="A22" s="86" t="s">
        <v>166</v>
      </c>
      <c r="B22" s="77">
        <f>'Dane wejściowe'!D33</f>
        <v>0</v>
      </c>
      <c r="C22" s="77">
        <f>'Dane wejściowe'!E33</f>
        <v>0</v>
      </c>
      <c r="D22" s="77">
        <f>'Dane wejściowe'!C33</f>
        <v>0</v>
      </c>
      <c r="E22">
        <f>'Dane wejściowe'!$E$33</f>
        <v>0</v>
      </c>
      <c r="F22" t="str">
        <f>'Dane wejściowe'!F33</f>
        <v/>
      </c>
      <c r="G22" t="str">
        <f>'Dane wejściowe'!G33</f>
        <v/>
      </c>
      <c r="H22" s="81" t="str">
        <f>'Dane wejściowe'!$H$33</f>
        <v/>
      </c>
      <c r="I22" s="81" t="str">
        <f>'Dane wejściowe'!$I$33</f>
        <v/>
      </c>
      <c r="J22" s="81" t="str">
        <f>'Dane wejściowe'!$J$33</f>
        <v/>
      </c>
      <c r="K22" s="98">
        <f>'Dane wejściowe'!K33</f>
        <v>0</v>
      </c>
      <c r="L22" t="str">
        <f>'Dane wejściowe'!L33</f>
        <v/>
      </c>
    </row>
    <row r="23" spans="1:12" x14ac:dyDescent="0.2">
      <c r="A23" s="86" t="s">
        <v>167</v>
      </c>
      <c r="B23" s="77">
        <f>'Dane wejściowe'!D34</f>
        <v>0</v>
      </c>
      <c r="C23" s="77">
        <f>'Dane wejściowe'!E34</f>
        <v>0</v>
      </c>
      <c r="D23" s="77">
        <f>'Dane wejściowe'!C34</f>
        <v>0</v>
      </c>
      <c r="E23">
        <f>'Dane wejściowe'!$E$34</f>
        <v>0</v>
      </c>
      <c r="F23" t="str">
        <f>'Dane wejściowe'!F34</f>
        <v/>
      </c>
      <c r="G23" t="str">
        <f>'Dane wejściowe'!G34</f>
        <v/>
      </c>
      <c r="H23" s="81" t="str">
        <f>'Dane wejściowe'!$H$34</f>
        <v/>
      </c>
      <c r="I23" s="81" t="str">
        <f>'Dane wejściowe'!$I$34</f>
        <v/>
      </c>
      <c r="J23" s="81" t="str">
        <f>'Dane wejściowe'!$J$34</f>
        <v/>
      </c>
      <c r="K23" s="98">
        <f>'Dane wejściowe'!K34</f>
        <v>0</v>
      </c>
      <c r="L23" t="str">
        <f>'Dane wejściowe'!L34</f>
        <v/>
      </c>
    </row>
    <row r="24" spans="1:12" x14ac:dyDescent="0.2">
      <c r="A24" s="86" t="s">
        <v>168</v>
      </c>
      <c r="B24" s="77">
        <f>'Dane wejściowe'!D35</f>
        <v>0</v>
      </c>
      <c r="C24" s="77">
        <f>'Dane wejściowe'!E35</f>
        <v>0</v>
      </c>
      <c r="D24" s="77">
        <f>'Dane wejściowe'!C35</f>
        <v>0</v>
      </c>
      <c r="E24">
        <f>'Dane wejściowe'!$E$35</f>
        <v>0</v>
      </c>
      <c r="F24" t="str">
        <f>'Dane wejściowe'!F35</f>
        <v/>
      </c>
      <c r="G24" t="str">
        <f>'Dane wejściowe'!G35</f>
        <v/>
      </c>
      <c r="H24" s="81" t="str">
        <f>'Dane wejściowe'!$H$35</f>
        <v/>
      </c>
      <c r="I24" s="81" t="str">
        <f>'Dane wejściowe'!$I$35</f>
        <v/>
      </c>
      <c r="J24" s="81" t="str">
        <f>'Dane wejściowe'!$J$35</f>
        <v/>
      </c>
      <c r="K24" s="98">
        <f>'Dane wejściowe'!K35</f>
        <v>0</v>
      </c>
      <c r="L24" t="str">
        <f>'Dane wejściowe'!L35</f>
        <v/>
      </c>
    </row>
    <row r="25" spans="1:12" x14ac:dyDescent="0.2">
      <c r="A25" s="86" t="s">
        <v>169</v>
      </c>
      <c r="B25" s="77">
        <f>'Dane wejściowe'!D36</f>
        <v>0</v>
      </c>
      <c r="C25" s="77">
        <f>'Dane wejściowe'!E36</f>
        <v>0</v>
      </c>
      <c r="D25" s="77">
        <f>'Dane wejściowe'!C36</f>
        <v>0</v>
      </c>
      <c r="E25">
        <f>'Dane wejściowe'!$E$36</f>
        <v>0</v>
      </c>
      <c r="F25" t="str">
        <f>'Dane wejściowe'!F36</f>
        <v/>
      </c>
      <c r="G25" t="str">
        <f>'Dane wejściowe'!G36</f>
        <v/>
      </c>
      <c r="H25" s="81" t="str">
        <f>'Dane wejściowe'!$H$36</f>
        <v/>
      </c>
      <c r="I25" s="81" t="str">
        <f>'Dane wejściowe'!$I$36</f>
        <v/>
      </c>
      <c r="J25" s="81" t="str">
        <f>'Dane wejściowe'!$J$36</f>
        <v/>
      </c>
      <c r="K25" s="98">
        <f>'Dane wejściowe'!K36</f>
        <v>0</v>
      </c>
      <c r="L25" t="str">
        <f>'Dane wejściowe'!L36</f>
        <v/>
      </c>
    </row>
    <row r="26" spans="1:12" x14ac:dyDescent="0.2">
      <c r="A26" s="86" t="s">
        <v>170</v>
      </c>
      <c r="B26" s="77">
        <f>'Dane wejściowe'!D37</f>
        <v>0</v>
      </c>
      <c r="C26" s="77">
        <f>'Dane wejściowe'!E37</f>
        <v>0</v>
      </c>
      <c r="D26" s="77">
        <f>'Dane wejściowe'!C37</f>
        <v>0</v>
      </c>
      <c r="E26">
        <f>'Dane wejściowe'!$E$37</f>
        <v>0</v>
      </c>
      <c r="F26" t="str">
        <f>'Dane wejściowe'!F37</f>
        <v/>
      </c>
      <c r="G26" t="str">
        <f>'Dane wejściowe'!G37</f>
        <v/>
      </c>
      <c r="H26" s="81" t="str">
        <f>'Dane wejściowe'!$H$37</f>
        <v/>
      </c>
      <c r="I26" s="81" t="str">
        <f>'Dane wejściowe'!$I$37</f>
        <v/>
      </c>
      <c r="J26" s="81" t="str">
        <f>'Dane wejściowe'!$J$37</f>
        <v/>
      </c>
      <c r="K26" s="98">
        <f>'Dane wejściowe'!K37</f>
        <v>0</v>
      </c>
      <c r="L26" t="str">
        <f>'Dane wejściowe'!L37</f>
        <v/>
      </c>
    </row>
    <row r="27" spans="1:12" x14ac:dyDescent="0.2">
      <c r="A27" s="86" t="s">
        <v>171</v>
      </c>
      <c r="B27" s="77">
        <f>'Dane wejściowe'!D38</f>
        <v>0</v>
      </c>
      <c r="C27" s="77">
        <f>'Dane wejściowe'!E38</f>
        <v>0</v>
      </c>
      <c r="D27" s="77">
        <f>'Dane wejściowe'!C38</f>
        <v>0</v>
      </c>
      <c r="E27">
        <f>'Dane wejściowe'!$E$38</f>
        <v>0</v>
      </c>
      <c r="F27" t="str">
        <f>'Dane wejściowe'!F38</f>
        <v/>
      </c>
      <c r="G27" t="str">
        <f>'Dane wejściowe'!G38</f>
        <v/>
      </c>
      <c r="H27" s="81" t="str">
        <f>'Dane wejściowe'!$H$38</f>
        <v/>
      </c>
      <c r="I27" s="81" t="str">
        <f>'Dane wejściowe'!$I$38</f>
        <v/>
      </c>
      <c r="J27" s="81" t="str">
        <f>'Dane wejściowe'!$J$38</f>
        <v/>
      </c>
      <c r="K27" s="98">
        <f>'Dane wejściowe'!K38</f>
        <v>0</v>
      </c>
      <c r="L27" t="str">
        <f>'Dane wejściowe'!L38</f>
        <v/>
      </c>
    </row>
    <row r="28" spans="1:12" x14ac:dyDescent="0.2">
      <c r="A28" s="86" t="s">
        <v>172</v>
      </c>
      <c r="B28" s="77">
        <f>'Dane wejściowe'!D39</f>
        <v>0</v>
      </c>
      <c r="C28" s="77">
        <f>'Dane wejściowe'!E39</f>
        <v>0</v>
      </c>
      <c r="D28" s="77">
        <f>'Dane wejściowe'!C39</f>
        <v>0</v>
      </c>
      <c r="E28">
        <f>'Dane wejściowe'!$E$39</f>
        <v>0</v>
      </c>
      <c r="F28" t="str">
        <f>'Dane wejściowe'!F39</f>
        <v/>
      </c>
      <c r="G28" t="str">
        <f>'Dane wejściowe'!G39</f>
        <v/>
      </c>
      <c r="H28" s="81" t="str">
        <f>'Dane wejściowe'!$H$39</f>
        <v/>
      </c>
      <c r="I28" s="81" t="str">
        <f>'Dane wejściowe'!$I$39</f>
        <v/>
      </c>
      <c r="J28" s="81" t="str">
        <f>'Dane wejściowe'!$J$39</f>
        <v/>
      </c>
      <c r="K28" s="98">
        <f>'Dane wejściowe'!K39</f>
        <v>0</v>
      </c>
      <c r="L28" t="str">
        <f>'Dane wejściowe'!L39</f>
        <v/>
      </c>
    </row>
    <row r="29" spans="1:12" x14ac:dyDescent="0.2">
      <c r="A29" s="86" t="s">
        <v>173</v>
      </c>
      <c r="B29" s="77">
        <f>'Dane wejściowe'!D40</f>
        <v>0</v>
      </c>
      <c r="C29" s="77">
        <f>'Dane wejściowe'!E40</f>
        <v>0</v>
      </c>
      <c r="D29" s="77">
        <f>'Dane wejściowe'!C40</f>
        <v>0</v>
      </c>
      <c r="E29">
        <f>'Dane wejściowe'!$E$40</f>
        <v>0</v>
      </c>
      <c r="F29" t="str">
        <f>'Dane wejściowe'!F40</f>
        <v/>
      </c>
      <c r="G29" t="str">
        <f>'Dane wejściowe'!G40</f>
        <v/>
      </c>
      <c r="H29" s="81" t="str">
        <f>'Dane wejściowe'!$H$40</f>
        <v/>
      </c>
      <c r="I29" s="81" t="str">
        <f>'Dane wejściowe'!$I$40</f>
        <v/>
      </c>
      <c r="J29" s="81" t="str">
        <f>'Dane wejściowe'!$J$40</f>
        <v/>
      </c>
      <c r="K29" s="98">
        <f>'Dane wejściowe'!K40</f>
        <v>0</v>
      </c>
      <c r="L29" t="str">
        <f>'Dane wejściowe'!L40</f>
        <v/>
      </c>
    </row>
    <row r="30" spans="1:12" x14ac:dyDescent="0.2">
      <c r="A30" s="86" t="s">
        <v>174</v>
      </c>
      <c r="B30" s="77">
        <f>'Dane wejściowe'!D41</f>
        <v>0</v>
      </c>
      <c r="C30" s="77">
        <f>'Dane wejściowe'!E41</f>
        <v>0</v>
      </c>
      <c r="D30" s="77">
        <f>'Dane wejściowe'!C41</f>
        <v>0</v>
      </c>
      <c r="E30">
        <f>'Dane wejściowe'!$E$41</f>
        <v>0</v>
      </c>
      <c r="F30" t="str">
        <f>'Dane wejściowe'!F41</f>
        <v/>
      </c>
      <c r="G30" t="str">
        <f>'Dane wejściowe'!G41</f>
        <v/>
      </c>
      <c r="H30" s="81" t="str">
        <f>'Dane wejściowe'!$H$41</f>
        <v/>
      </c>
      <c r="I30" s="81" t="str">
        <f>'Dane wejściowe'!$I$41</f>
        <v/>
      </c>
      <c r="J30" s="81" t="str">
        <f>'Dane wejściowe'!$J$41</f>
        <v/>
      </c>
      <c r="K30" s="98">
        <f>'Dane wejściowe'!K41</f>
        <v>0</v>
      </c>
      <c r="L30" t="str">
        <f>'Dane wejściowe'!L41</f>
        <v/>
      </c>
    </row>
    <row r="31" spans="1:12" x14ac:dyDescent="0.2">
      <c r="A31" s="86" t="s">
        <v>175</v>
      </c>
      <c r="B31" s="77">
        <f>'Dane wejściowe'!D42</f>
        <v>0</v>
      </c>
      <c r="C31" s="77">
        <f>'Dane wejściowe'!E42</f>
        <v>0</v>
      </c>
      <c r="D31" s="77">
        <f>'Dane wejściowe'!C42</f>
        <v>0</v>
      </c>
      <c r="E31">
        <f>'Dane wejściowe'!$E$42</f>
        <v>0</v>
      </c>
      <c r="F31" t="str">
        <f>'Dane wejściowe'!F42</f>
        <v/>
      </c>
      <c r="G31" t="str">
        <f>'Dane wejściowe'!G42</f>
        <v/>
      </c>
      <c r="H31" s="81" t="str">
        <f>'Dane wejściowe'!$H$42</f>
        <v/>
      </c>
      <c r="I31" s="81" t="str">
        <f>'Dane wejściowe'!$I$42</f>
        <v/>
      </c>
      <c r="J31" s="81" t="str">
        <f>'Dane wejściowe'!$J$42</f>
        <v/>
      </c>
      <c r="K31" s="98">
        <f>'Dane wejściowe'!K42</f>
        <v>0</v>
      </c>
      <c r="L31" t="str">
        <f>'Dane wejściowe'!L42</f>
        <v/>
      </c>
    </row>
    <row r="35" spans="1:13" x14ac:dyDescent="0.2"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3" x14ac:dyDescent="0.2">
      <c r="C36" s="97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spans="1:13" x14ac:dyDescent="0.2">
      <c r="A37" t="s">
        <v>223</v>
      </c>
      <c r="C37" s="97" t="str">
        <f>$E$16</f>
        <v>Rodzaj pomocy</v>
      </c>
      <c r="D37" s="85" t="s">
        <v>225</v>
      </c>
      <c r="E37" s="85"/>
      <c r="F37" s="85"/>
      <c r="G37" s="85"/>
      <c r="H37" s="85"/>
      <c r="I37" s="85"/>
      <c r="J37" s="85"/>
      <c r="K37" s="85"/>
      <c r="L37" s="85"/>
      <c r="M37" s="85"/>
    </row>
    <row r="38" spans="1:13" x14ac:dyDescent="0.2">
      <c r="A38" t="str">
        <f>B38&amp;C38</f>
        <v>Obiekt 1Bez pomocy</v>
      </c>
      <c r="B38" t="str">
        <f>$A$17</f>
        <v>Obiekt 1</v>
      </c>
      <c r="C38" t="str">
        <f>$G$16</f>
        <v>Bez pomocy</v>
      </c>
      <c r="D38" s="98" t="str">
        <f>'Dane wejściowe'!$G$28</f>
        <v/>
      </c>
    </row>
    <row r="39" spans="1:13" x14ac:dyDescent="0.2">
      <c r="A39" t="str">
        <f t="shared" ref="A39:A102" si="0">B39&amp;C39</f>
        <v>Obiekt 1pomoc de minimis</v>
      </c>
      <c r="B39" t="str">
        <f>$A$17</f>
        <v>Obiekt 1</v>
      </c>
      <c r="C39" t="str">
        <f>$H$16</f>
        <v>pomoc de minimis</v>
      </c>
      <c r="D39" s="98" t="str">
        <f>'Dane wejściowe'!$H$28</f>
        <v/>
      </c>
    </row>
    <row r="40" spans="1:13" x14ac:dyDescent="0.2">
      <c r="A40" t="str">
        <f t="shared" si="0"/>
        <v>Obiekt 1Art. 38a ust. 11, 14 i 15</v>
      </c>
      <c r="B40" t="str">
        <f>B39</f>
        <v>Obiekt 1</v>
      </c>
      <c r="C40" t="str">
        <f>$I$16</f>
        <v>Art. 38a ust. 11, 14 i 15</v>
      </c>
      <c r="D40" s="98" t="str">
        <f>'Dane wejściowe'!$I$28</f>
        <v/>
      </c>
    </row>
    <row r="41" spans="1:13" x14ac:dyDescent="0.2">
      <c r="A41" t="str">
        <f t="shared" si="0"/>
        <v>Obiekt 1Art. 38a ust. 12, 14 i 15</v>
      </c>
      <c r="B41" t="str">
        <f t="shared" ref="B41:B43" si="1">B40</f>
        <v>Obiekt 1</v>
      </c>
      <c r="C41" t="str">
        <f>$J$16</f>
        <v>Art. 38a ust. 12, 14 i 15</v>
      </c>
      <c r="D41" s="98" t="str">
        <f>'Dane wejściowe'!$J$28</f>
        <v/>
      </c>
    </row>
    <row r="42" spans="1:13" x14ac:dyDescent="0.2">
      <c r="A42" t="str">
        <f t="shared" si="0"/>
        <v>Obiekt 1Art. 38a ust. 12, 14 i 15</v>
      </c>
      <c r="B42" t="str">
        <f t="shared" si="1"/>
        <v>Obiekt 1</v>
      </c>
      <c r="C42" t="str">
        <f>$K$16</f>
        <v>Art. 38a ust. 12, 14 i 15</v>
      </c>
      <c r="D42" s="98">
        <f>'Dane wejściowe'!$K$28</f>
        <v>0</v>
      </c>
    </row>
    <row r="43" spans="1:13" x14ac:dyDescent="0.2">
      <c r="A43" t="str">
        <f t="shared" si="0"/>
        <v>Obiekt 10</v>
      </c>
      <c r="B43" t="str">
        <f t="shared" si="1"/>
        <v>Obiekt 1</v>
      </c>
      <c r="C43">
        <f>$L$16</f>
        <v>0</v>
      </c>
      <c r="D43" s="98" t="str">
        <f>'Dane wejściowe'!$L$28</f>
        <v/>
      </c>
    </row>
    <row r="44" spans="1:13" x14ac:dyDescent="0.2">
      <c r="A44" t="str">
        <f t="shared" si="0"/>
        <v>Obiekt 2Bez pomocy</v>
      </c>
      <c r="B44" t="str">
        <f>$A$18</f>
        <v>Obiekt 2</v>
      </c>
      <c r="C44" t="str">
        <f>$G$16</f>
        <v>Bez pomocy</v>
      </c>
      <c r="D44" s="98" t="str">
        <f>'Dane wejściowe'!$G$29</f>
        <v/>
      </c>
    </row>
    <row r="45" spans="1:13" x14ac:dyDescent="0.2">
      <c r="A45" t="str">
        <f t="shared" si="0"/>
        <v>Obiekt 2pomoc de minimis</v>
      </c>
      <c r="B45" t="str">
        <f t="shared" ref="B45:B49" si="2">B44</f>
        <v>Obiekt 2</v>
      </c>
      <c r="C45" t="str">
        <f>$H$16</f>
        <v>pomoc de minimis</v>
      </c>
      <c r="D45" s="98" t="str">
        <f>H18</f>
        <v/>
      </c>
    </row>
    <row r="46" spans="1:13" x14ac:dyDescent="0.2">
      <c r="A46" t="str">
        <f t="shared" si="0"/>
        <v>Obiekt 2Art. 38a ust. 11, 14 i 15</v>
      </c>
      <c r="B46" t="str">
        <f t="shared" si="2"/>
        <v>Obiekt 2</v>
      </c>
      <c r="C46" t="str">
        <f>$I$16</f>
        <v>Art. 38a ust. 11, 14 i 15</v>
      </c>
      <c r="D46" s="98" t="str">
        <f>I18</f>
        <v/>
      </c>
    </row>
    <row r="47" spans="1:13" x14ac:dyDescent="0.2">
      <c r="A47" t="str">
        <f t="shared" si="0"/>
        <v>Obiekt 2Art. 38a ust. 12, 14 i 15</v>
      </c>
      <c r="B47" t="str">
        <f t="shared" si="2"/>
        <v>Obiekt 2</v>
      </c>
      <c r="C47" t="str">
        <f>$J$16</f>
        <v>Art. 38a ust. 12, 14 i 15</v>
      </c>
      <c r="D47" s="98" t="str">
        <f>J18</f>
        <v/>
      </c>
    </row>
    <row r="48" spans="1:13" x14ac:dyDescent="0.2">
      <c r="A48" t="str">
        <f t="shared" si="0"/>
        <v>Obiekt 2Art. 38a ust. 12, 14 i 15</v>
      </c>
      <c r="B48" t="str">
        <f t="shared" si="2"/>
        <v>Obiekt 2</v>
      </c>
      <c r="C48" t="str">
        <f>$K$16</f>
        <v>Art. 38a ust. 12, 14 i 15</v>
      </c>
      <c r="D48" s="98">
        <f>K18</f>
        <v>0</v>
      </c>
    </row>
    <row r="49" spans="1:4" x14ac:dyDescent="0.2">
      <c r="A49" t="str">
        <f t="shared" si="0"/>
        <v>Obiekt 20</v>
      </c>
      <c r="B49" t="str">
        <f t="shared" si="2"/>
        <v>Obiekt 2</v>
      </c>
      <c r="C49">
        <f>$L$16</f>
        <v>0</v>
      </c>
      <c r="D49" s="98" t="str">
        <f>L18</f>
        <v/>
      </c>
    </row>
    <row r="50" spans="1:4" x14ac:dyDescent="0.2">
      <c r="A50" t="str">
        <f t="shared" si="0"/>
        <v>Obiekt 3Bez pomocy</v>
      </c>
      <c r="B50" t="str">
        <f>$A$19</f>
        <v>Obiekt 3</v>
      </c>
      <c r="C50" t="str">
        <f>$G$16</f>
        <v>Bez pomocy</v>
      </c>
      <c r="D50" s="98" t="str">
        <f>G19</f>
        <v/>
      </c>
    </row>
    <row r="51" spans="1:4" x14ac:dyDescent="0.2">
      <c r="A51" t="str">
        <f t="shared" si="0"/>
        <v>Obiekt 3pomoc de minimis</v>
      </c>
      <c r="B51" t="str">
        <f t="shared" ref="B51:B55" si="3">B50</f>
        <v>Obiekt 3</v>
      </c>
      <c r="C51" t="str">
        <f>$H$16</f>
        <v>pomoc de minimis</v>
      </c>
      <c r="D51" s="98" t="str">
        <f>H19</f>
        <v/>
      </c>
    </row>
    <row r="52" spans="1:4" x14ac:dyDescent="0.2">
      <c r="A52" t="str">
        <f t="shared" si="0"/>
        <v>Obiekt 3Art. 38a ust. 11, 14 i 15</v>
      </c>
      <c r="B52" t="str">
        <f t="shared" si="3"/>
        <v>Obiekt 3</v>
      </c>
      <c r="C52" t="str">
        <f>$I$16</f>
        <v>Art. 38a ust. 11, 14 i 15</v>
      </c>
      <c r="D52" s="98" t="str">
        <f>I19</f>
        <v/>
      </c>
    </row>
    <row r="53" spans="1:4" x14ac:dyDescent="0.2">
      <c r="A53" t="str">
        <f t="shared" si="0"/>
        <v>Obiekt 3Art. 38a ust. 12, 14 i 15</v>
      </c>
      <c r="B53" t="str">
        <f t="shared" si="3"/>
        <v>Obiekt 3</v>
      </c>
      <c r="C53" t="str">
        <f>$J$16</f>
        <v>Art. 38a ust. 12, 14 i 15</v>
      </c>
      <c r="D53" s="98" t="str">
        <f>J19</f>
        <v/>
      </c>
    </row>
    <row r="54" spans="1:4" x14ac:dyDescent="0.2">
      <c r="A54" t="str">
        <f t="shared" si="0"/>
        <v>Obiekt 3Art. 38a ust. 12, 14 i 15</v>
      </c>
      <c r="B54" t="str">
        <f t="shared" si="3"/>
        <v>Obiekt 3</v>
      </c>
      <c r="C54" t="str">
        <f>$K$16</f>
        <v>Art. 38a ust. 12, 14 i 15</v>
      </c>
      <c r="D54" s="98">
        <f>K19</f>
        <v>0</v>
      </c>
    </row>
    <row r="55" spans="1:4" x14ac:dyDescent="0.2">
      <c r="A55" t="str">
        <f t="shared" si="0"/>
        <v>Obiekt 30</v>
      </c>
      <c r="B55" t="str">
        <f t="shared" si="3"/>
        <v>Obiekt 3</v>
      </c>
      <c r="C55">
        <f>$L$16</f>
        <v>0</v>
      </c>
      <c r="D55" s="98" t="str">
        <f>L19</f>
        <v/>
      </c>
    </row>
    <row r="56" spans="1:4" x14ac:dyDescent="0.2">
      <c r="A56" t="str">
        <f t="shared" si="0"/>
        <v>Obiekt 4Bez pomocy</v>
      </c>
      <c r="B56" t="str">
        <f>$A$20</f>
        <v>Obiekt 4</v>
      </c>
      <c r="C56" t="str">
        <f>$G$16</f>
        <v>Bez pomocy</v>
      </c>
      <c r="D56" s="98" t="str">
        <f>G20</f>
        <v/>
      </c>
    </row>
    <row r="57" spans="1:4" x14ac:dyDescent="0.2">
      <c r="A57" t="str">
        <f t="shared" si="0"/>
        <v>Obiekt 4pomoc de minimis</v>
      </c>
      <c r="B57" t="str">
        <f t="shared" ref="B57:B61" si="4">B56</f>
        <v>Obiekt 4</v>
      </c>
      <c r="C57" t="str">
        <f>$H$16</f>
        <v>pomoc de minimis</v>
      </c>
      <c r="D57" s="98" t="str">
        <f>H20</f>
        <v/>
      </c>
    </row>
    <row r="58" spans="1:4" x14ac:dyDescent="0.2">
      <c r="A58" t="str">
        <f t="shared" si="0"/>
        <v>Obiekt 4Art. 38a ust. 11, 14 i 15</v>
      </c>
      <c r="B58" t="str">
        <f t="shared" si="4"/>
        <v>Obiekt 4</v>
      </c>
      <c r="C58" t="str">
        <f>$I$16</f>
        <v>Art. 38a ust. 11, 14 i 15</v>
      </c>
      <c r="D58" s="98" t="str">
        <f>I20</f>
        <v/>
      </c>
    </row>
    <row r="59" spans="1:4" x14ac:dyDescent="0.2">
      <c r="A59" t="str">
        <f t="shared" si="0"/>
        <v>Obiekt 4Art. 38a ust. 12, 14 i 15</v>
      </c>
      <c r="B59" t="str">
        <f t="shared" si="4"/>
        <v>Obiekt 4</v>
      </c>
      <c r="C59" t="str">
        <f>$J$16</f>
        <v>Art. 38a ust. 12, 14 i 15</v>
      </c>
      <c r="D59" s="98" t="str">
        <f>J20</f>
        <v/>
      </c>
    </row>
    <row r="60" spans="1:4" x14ac:dyDescent="0.2">
      <c r="A60" t="str">
        <f t="shared" si="0"/>
        <v>Obiekt 4Art. 38a ust. 12, 14 i 15</v>
      </c>
      <c r="B60" t="str">
        <f t="shared" si="4"/>
        <v>Obiekt 4</v>
      </c>
      <c r="C60" t="str">
        <f>$K$16</f>
        <v>Art. 38a ust. 12, 14 i 15</v>
      </c>
      <c r="D60" s="98">
        <f>K20</f>
        <v>0</v>
      </c>
    </row>
    <row r="61" spans="1:4" x14ac:dyDescent="0.2">
      <c r="A61" t="str">
        <f t="shared" si="0"/>
        <v>Obiekt 40</v>
      </c>
      <c r="B61" t="str">
        <f t="shared" si="4"/>
        <v>Obiekt 4</v>
      </c>
      <c r="C61">
        <f>$L$16</f>
        <v>0</v>
      </c>
      <c r="D61" s="98" t="str">
        <f>L20</f>
        <v/>
      </c>
    </row>
    <row r="62" spans="1:4" x14ac:dyDescent="0.2">
      <c r="A62" t="str">
        <f t="shared" si="0"/>
        <v>Obiekt 5Bez pomocy</v>
      </c>
      <c r="B62" t="str">
        <f>$A$21</f>
        <v>Obiekt 5</v>
      </c>
      <c r="C62" t="str">
        <f>$G$16</f>
        <v>Bez pomocy</v>
      </c>
      <c r="D62" s="98" t="str">
        <f>G21</f>
        <v/>
      </c>
    </row>
    <row r="63" spans="1:4" x14ac:dyDescent="0.2">
      <c r="A63" t="str">
        <f t="shared" si="0"/>
        <v>Obiekt 5pomoc de minimis</v>
      </c>
      <c r="B63" t="str">
        <f t="shared" ref="B63:B67" si="5">B62</f>
        <v>Obiekt 5</v>
      </c>
      <c r="C63" t="str">
        <f>$H$16</f>
        <v>pomoc de minimis</v>
      </c>
      <c r="D63" s="98" t="str">
        <f>H21</f>
        <v/>
      </c>
    </row>
    <row r="64" spans="1:4" x14ac:dyDescent="0.2">
      <c r="A64" t="str">
        <f t="shared" si="0"/>
        <v>Obiekt 5Art. 38a ust. 11, 14 i 15</v>
      </c>
      <c r="B64" t="str">
        <f t="shared" si="5"/>
        <v>Obiekt 5</v>
      </c>
      <c r="C64" t="str">
        <f>$I$16</f>
        <v>Art. 38a ust. 11, 14 i 15</v>
      </c>
      <c r="D64" s="98" t="str">
        <f>I21</f>
        <v/>
      </c>
    </row>
    <row r="65" spans="1:4" x14ac:dyDescent="0.2">
      <c r="A65" t="str">
        <f t="shared" si="0"/>
        <v>Obiekt 5Art. 38a ust. 12, 14 i 15</v>
      </c>
      <c r="B65" t="str">
        <f t="shared" si="5"/>
        <v>Obiekt 5</v>
      </c>
      <c r="C65" t="str">
        <f>$J$16</f>
        <v>Art. 38a ust. 12, 14 i 15</v>
      </c>
      <c r="D65" s="98" t="str">
        <f>J21</f>
        <v/>
      </c>
    </row>
    <row r="66" spans="1:4" x14ac:dyDescent="0.2">
      <c r="A66" t="str">
        <f t="shared" si="0"/>
        <v>Obiekt 5Art. 38a ust. 12, 14 i 15</v>
      </c>
      <c r="B66" t="str">
        <f t="shared" si="5"/>
        <v>Obiekt 5</v>
      </c>
      <c r="C66" t="str">
        <f>$K$16</f>
        <v>Art. 38a ust. 12, 14 i 15</v>
      </c>
      <c r="D66" s="98">
        <f>K21</f>
        <v>0</v>
      </c>
    </row>
    <row r="67" spans="1:4" x14ac:dyDescent="0.2">
      <c r="A67" t="str">
        <f t="shared" si="0"/>
        <v>Obiekt 50</v>
      </c>
      <c r="B67" t="str">
        <f t="shared" si="5"/>
        <v>Obiekt 5</v>
      </c>
      <c r="C67">
        <f>$L$16</f>
        <v>0</v>
      </c>
      <c r="D67" s="98" t="str">
        <f>L21</f>
        <v/>
      </c>
    </row>
    <row r="68" spans="1:4" x14ac:dyDescent="0.2">
      <c r="A68" t="str">
        <f t="shared" si="0"/>
        <v>Obiekt 6Bez pomocy</v>
      </c>
      <c r="B68" t="str">
        <f>$A$22</f>
        <v>Obiekt 6</v>
      </c>
      <c r="C68" t="str">
        <f>$G$16</f>
        <v>Bez pomocy</v>
      </c>
      <c r="D68" s="98" t="str">
        <f>G22</f>
        <v/>
      </c>
    </row>
    <row r="69" spans="1:4" x14ac:dyDescent="0.2">
      <c r="A69" t="str">
        <f t="shared" si="0"/>
        <v>Obiekt 6pomoc de minimis</v>
      </c>
      <c r="B69" t="str">
        <f>B68</f>
        <v>Obiekt 6</v>
      </c>
      <c r="C69" t="str">
        <f>$H$16</f>
        <v>pomoc de minimis</v>
      </c>
      <c r="D69" s="98" t="str">
        <f>H22</f>
        <v/>
      </c>
    </row>
    <row r="70" spans="1:4" x14ac:dyDescent="0.2">
      <c r="A70" t="str">
        <f t="shared" si="0"/>
        <v>Obiekt 6Art. 38a ust. 11, 14 i 15</v>
      </c>
      <c r="B70" t="str">
        <f t="shared" ref="B70:B73" si="6">B69</f>
        <v>Obiekt 6</v>
      </c>
      <c r="C70" t="str">
        <f>$I$16</f>
        <v>Art. 38a ust. 11, 14 i 15</v>
      </c>
      <c r="D70" s="98" t="str">
        <f>I22</f>
        <v/>
      </c>
    </row>
    <row r="71" spans="1:4" x14ac:dyDescent="0.2">
      <c r="A71" t="str">
        <f t="shared" si="0"/>
        <v>Obiekt 6Art. 38a ust. 12, 14 i 15</v>
      </c>
      <c r="B71" t="str">
        <f t="shared" si="6"/>
        <v>Obiekt 6</v>
      </c>
      <c r="C71" t="str">
        <f>$J$16</f>
        <v>Art. 38a ust. 12, 14 i 15</v>
      </c>
      <c r="D71" s="98" t="str">
        <f>J22</f>
        <v/>
      </c>
    </row>
    <row r="72" spans="1:4" x14ac:dyDescent="0.2">
      <c r="A72" t="str">
        <f t="shared" si="0"/>
        <v>Obiekt 6Art. 38a ust. 12, 14 i 15</v>
      </c>
      <c r="B72" t="str">
        <f t="shared" si="6"/>
        <v>Obiekt 6</v>
      </c>
      <c r="C72" t="str">
        <f>$K$16</f>
        <v>Art. 38a ust. 12, 14 i 15</v>
      </c>
      <c r="D72" s="98">
        <f>K22</f>
        <v>0</v>
      </c>
    </row>
    <row r="73" spans="1:4" x14ac:dyDescent="0.2">
      <c r="A73" t="str">
        <f t="shared" si="0"/>
        <v>Obiekt 60</v>
      </c>
      <c r="B73" t="str">
        <f t="shared" si="6"/>
        <v>Obiekt 6</v>
      </c>
      <c r="C73">
        <f>$L$16</f>
        <v>0</v>
      </c>
      <c r="D73" s="98" t="str">
        <f>L22</f>
        <v/>
      </c>
    </row>
    <row r="74" spans="1:4" x14ac:dyDescent="0.2">
      <c r="A74" t="str">
        <f t="shared" si="0"/>
        <v>Obiekt 7Bez pomocy</v>
      </c>
      <c r="B74" t="str">
        <f>$A$23</f>
        <v>Obiekt 7</v>
      </c>
      <c r="C74" t="str">
        <f>$G$16</f>
        <v>Bez pomocy</v>
      </c>
      <c r="D74" s="98" t="str">
        <f>G23</f>
        <v/>
      </c>
    </row>
    <row r="75" spans="1:4" x14ac:dyDescent="0.2">
      <c r="A75" t="str">
        <f t="shared" si="0"/>
        <v>Obiekt 7pomoc de minimis</v>
      </c>
      <c r="B75" t="str">
        <f>B74</f>
        <v>Obiekt 7</v>
      </c>
      <c r="C75" t="str">
        <f>$H$16</f>
        <v>pomoc de minimis</v>
      </c>
      <c r="D75" s="98" t="str">
        <f>H23</f>
        <v/>
      </c>
    </row>
    <row r="76" spans="1:4" x14ac:dyDescent="0.2">
      <c r="A76" t="str">
        <f t="shared" si="0"/>
        <v>Obiekt 7Art. 38a ust. 11, 14 i 15</v>
      </c>
      <c r="B76" t="str">
        <f t="shared" ref="B76:B79" si="7">B75</f>
        <v>Obiekt 7</v>
      </c>
      <c r="C76" t="str">
        <f>$I$16</f>
        <v>Art. 38a ust. 11, 14 i 15</v>
      </c>
      <c r="D76" s="98" t="str">
        <f>I23</f>
        <v/>
      </c>
    </row>
    <row r="77" spans="1:4" x14ac:dyDescent="0.2">
      <c r="A77" t="str">
        <f t="shared" si="0"/>
        <v>Obiekt 7Art. 38a ust. 12, 14 i 15</v>
      </c>
      <c r="B77" t="str">
        <f t="shared" si="7"/>
        <v>Obiekt 7</v>
      </c>
      <c r="C77" t="str">
        <f>$J$16</f>
        <v>Art. 38a ust. 12, 14 i 15</v>
      </c>
      <c r="D77" s="98" t="str">
        <f>J23</f>
        <v/>
      </c>
    </row>
    <row r="78" spans="1:4" x14ac:dyDescent="0.2">
      <c r="A78" t="str">
        <f t="shared" si="0"/>
        <v>Obiekt 7Art. 38a ust. 12, 14 i 15</v>
      </c>
      <c r="B78" t="str">
        <f t="shared" si="7"/>
        <v>Obiekt 7</v>
      </c>
      <c r="C78" t="str">
        <f>$K$16</f>
        <v>Art. 38a ust. 12, 14 i 15</v>
      </c>
      <c r="D78" s="98">
        <f>K23</f>
        <v>0</v>
      </c>
    </row>
    <row r="79" spans="1:4" x14ac:dyDescent="0.2">
      <c r="A79" t="str">
        <f t="shared" si="0"/>
        <v>Obiekt 70</v>
      </c>
      <c r="B79" t="str">
        <f t="shared" si="7"/>
        <v>Obiekt 7</v>
      </c>
      <c r="C79">
        <f>$L$16</f>
        <v>0</v>
      </c>
      <c r="D79" s="98" t="str">
        <f>L23</f>
        <v/>
      </c>
    </row>
    <row r="80" spans="1:4" x14ac:dyDescent="0.2">
      <c r="A80" t="str">
        <f t="shared" si="0"/>
        <v>Obiekt 8Bez pomocy</v>
      </c>
      <c r="B80" t="str">
        <f>$A$24</f>
        <v>Obiekt 8</v>
      </c>
      <c r="C80" t="str">
        <f>$G$16</f>
        <v>Bez pomocy</v>
      </c>
      <c r="D80" s="98" t="str">
        <f>G24</f>
        <v/>
      </c>
    </row>
    <row r="81" spans="1:4" x14ac:dyDescent="0.2">
      <c r="A81" t="str">
        <f t="shared" si="0"/>
        <v>Obiekt 8pomoc de minimis</v>
      </c>
      <c r="B81" t="str">
        <f>B80</f>
        <v>Obiekt 8</v>
      </c>
      <c r="C81" t="str">
        <f>$H$16</f>
        <v>pomoc de minimis</v>
      </c>
      <c r="D81" s="98" t="str">
        <f>H24</f>
        <v/>
      </c>
    </row>
    <row r="82" spans="1:4" x14ac:dyDescent="0.2">
      <c r="A82" t="str">
        <f t="shared" si="0"/>
        <v>Obiekt 8Art. 38a ust. 11, 14 i 15</v>
      </c>
      <c r="B82" t="str">
        <f t="shared" ref="B82:B85" si="8">B81</f>
        <v>Obiekt 8</v>
      </c>
      <c r="C82" t="str">
        <f>$I$16</f>
        <v>Art. 38a ust. 11, 14 i 15</v>
      </c>
      <c r="D82" s="98" t="str">
        <f>I24</f>
        <v/>
      </c>
    </row>
    <row r="83" spans="1:4" x14ac:dyDescent="0.2">
      <c r="A83" t="str">
        <f t="shared" si="0"/>
        <v>Obiekt 8Art. 38a ust. 12, 14 i 15</v>
      </c>
      <c r="B83" t="str">
        <f t="shared" si="8"/>
        <v>Obiekt 8</v>
      </c>
      <c r="C83" t="str">
        <f>$J$16</f>
        <v>Art. 38a ust. 12, 14 i 15</v>
      </c>
      <c r="D83" s="98" t="str">
        <f>J24</f>
        <v/>
      </c>
    </row>
    <row r="84" spans="1:4" x14ac:dyDescent="0.2">
      <c r="A84" t="str">
        <f t="shared" si="0"/>
        <v>Obiekt 8Art. 38a ust. 12, 14 i 15</v>
      </c>
      <c r="B84" t="str">
        <f t="shared" si="8"/>
        <v>Obiekt 8</v>
      </c>
      <c r="C84" t="str">
        <f>$K$16</f>
        <v>Art. 38a ust. 12, 14 i 15</v>
      </c>
      <c r="D84" s="98">
        <f>K24</f>
        <v>0</v>
      </c>
    </row>
    <row r="85" spans="1:4" x14ac:dyDescent="0.2">
      <c r="A85" t="str">
        <f t="shared" si="0"/>
        <v>Obiekt 80</v>
      </c>
      <c r="B85" t="str">
        <f t="shared" si="8"/>
        <v>Obiekt 8</v>
      </c>
      <c r="C85">
        <f>$L$16</f>
        <v>0</v>
      </c>
      <c r="D85" s="98" t="str">
        <f>L24</f>
        <v/>
      </c>
    </row>
    <row r="86" spans="1:4" x14ac:dyDescent="0.2">
      <c r="A86" t="str">
        <f t="shared" si="0"/>
        <v>Obiekt 9Bez pomocy</v>
      </c>
      <c r="B86" t="str">
        <f>$A$25</f>
        <v>Obiekt 9</v>
      </c>
      <c r="C86" t="str">
        <f>$G$16</f>
        <v>Bez pomocy</v>
      </c>
      <c r="D86" s="98" t="str">
        <f>G25</f>
        <v/>
      </c>
    </row>
    <row r="87" spans="1:4" x14ac:dyDescent="0.2">
      <c r="A87" t="str">
        <f t="shared" si="0"/>
        <v>Obiekt 9pomoc de minimis</v>
      </c>
      <c r="B87" t="str">
        <f>B86</f>
        <v>Obiekt 9</v>
      </c>
      <c r="C87" t="str">
        <f>$H$16</f>
        <v>pomoc de minimis</v>
      </c>
      <c r="D87" s="98" t="str">
        <f>H25</f>
        <v/>
      </c>
    </row>
    <row r="88" spans="1:4" x14ac:dyDescent="0.2">
      <c r="A88" t="str">
        <f t="shared" si="0"/>
        <v>Obiekt 9Art. 38a ust. 11, 14 i 15</v>
      </c>
      <c r="B88" t="str">
        <f t="shared" ref="B88:B91" si="9">B87</f>
        <v>Obiekt 9</v>
      </c>
      <c r="C88" t="str">
        <f>$I$16</f>
        <v>Art. 38a ust. 11, 14 i 15</v>
      </c>
      <c r="D88" s="98" t="str">
        <f>I25</f>
        <v/>
      </c>
    </row>
    <row r="89" spans="1:4" x14ac:dyDescent="0.2">
      <c r="A89" t="str">
        <f t="shared" si="0"/>
        <v>Obiekt 9Art. 38a ust. 12, 14 i 15</v>
      </c>
      <c r="B89" t="str">
        <f t="shared" si="9"/>
        <v>Obiekt 9</v>
      </c>
      <c r="C89" t="str">
        <f>$J$16</f>
        <v>Art. 38a ust. 12, 14 i 15</v>
      </c>
      <c r="D89" s="98" t="str">
        <f>J25</f>
        <v/>
      </c>
    </row>
    <row r="90" spans="1:4" x14ac:dyDescent="0.2">
      <c r="A90" t="str">
        <f t="shared" si="0"/>
        <v>Obiekt 9Art. 38a ust. 12, 14 i 15</v>
      </c>
      <c r="B90" t="str">
        <f t="shared" si="9"/>
        <v>Obiekt 9</v>
      </c>
      <c r="C90" t="str">
        <f>$K$16</f>
        <v>Art. 38a ust. 12, 14 i 15</v>
      </c>
      <c r="D90" s="98">
        <f>K25</f>
        <v>0</v>
      </c>
    </row>
    <row r="91" spans="1:4" x14ac:dyDescent="0.2">
      <c r="A91" t="str">
        <f t="shared" si="0"/>
        <v>Obiekt 90</v>
      </c>
      <c r="B91" t="str">
        <f t="shared" si="9"/>
        <v>Obiekt 9</v>
      </c>
      <c r="C91">
        <f>$L$16</f>
        <v>0</v>
      </c>
      <c r="D91" s="98" t="str">
        <f>L25</f>
        <v/>
      </c>
    </row>
    <row r="92" spans="1:4" x14ac:dyDescent="0.2">
      <c r="A92" t="str">
        <f t="shared" si="0"/>
        <v>Obiekt 10Bez pomocy</v>
      </c>
      <c r="B92" t="str">
        <f>$A$26</f>
        <v>Obiekt 10</v>
      </c>
      <c r="C92" t="str">
        <f>$G$16</f>
        <v>Bez pomocy</v>
      </c>
      <c r="D92" s="98" t="str">
        <f>G26</f>
        <v/>
      </c>
    </row>
    <row r="93" spans="1:4" x14ac:dyDescent="0.2">
      <c r="A93" t="str">
        <f t="shared" si="0"/>
        <v>Obiekt 10pomoc de minimis</v>
      </c>
      <c r="B93" t="str">
        <f>B92</f>
        <v>Obiekt 10</v>
      </c>
      <c r="C93" t="str">
        <f>$H$16</f>
        <v>pomoc de minimis</v>
      </c>
      <c r="D93" s="98" t="str">
        <f>H26</f>
        <v/>
      </c>
    </row>
    <row r="94" spans="1:4" x14ac:dyDescent="0.2">
      <c r="A94" t="str">
        <f t="shared" si="0"/>
        <v>Obiekt 10Art. 38a ust. 11, 14 i 15</v>
      </c>
      <c r="B94" t="str">
        <f t="shared" ref="B94:B97" si="10">B93</f>
        <v>Obiekt 10</v>
      </c>
      <c r="C94" t="str">
        <f>$I$16</f>
        <v>Art. 38a ust. 11, 14 i 15</v>
      </c>
      <c r="D94" s="98" t="str">
        <f>I26</f>
        <v/>
      </c>
    </row>
    <row r="95" spans="1:4" x14ac:dyDescent="0.2">
      <c r="A95" t="str">
        <f t="shared" si="0"/>
        <v>Obiekt 10Art. 38a ust. 12, 14 i 15</v>
      </c>
      <c r="B95" t="str">
        <f t="shared" si="10"/>
        <v>Obiekt 10</v>
      </c>
      <c r="C95" t="str">
        <f>$J$16</f>
        <v>Art. 38a ust. 12, 14 i 15</v>
      </c>
      <c r="D95" s="98" t="str">
        <f>J26</f>
        <v/>
      </c>
    </row>
    <row r="96" spans="1:4" x14ac:dyDescent="0.2">
      <c r="A96" t="str">
        <f t="shared" si="0"/>
        <v>Obiekt 10Art. 38a ust. 12, 14 i 15</v>
      </c>
      <c r="B96" t="str">
        <f t="shared" si="10"/>
        <v>Obiekt 10</v>
      </c>
      <c r="C96" t="str">
        <f>$K$16</f>
        <v>Art. 38a ust. 12, 14 i 15</v>
      </c>
      <c r="D96" s="98">
        <f>K26</f>
        <v>0</v>
      </c>
    </row>
    <row r="97" spans="1:4" x14ac:dyDescent="0.2">
      <c r="A97" t="str">
        <f t="shared" si="0"/>
        <v>Obiekt 100</v>
      </c>
      <c r="B97" t="str">
        <f t="shared" si="10"/>
        <v>Obiekt 10</v>
      </c>
      <c r="C97">
        <f>$L$16</f>
        <v>0</v>
      </c>
      <c r="D97" s="98" t="str">
        <f>L26</f>
        <v/>
      </c>
    </row>
    <row r="98" spans="1:4" x14ac:dyDescent="0.2">
      <c r="A98" t="str">
        <f t="shared" si="0"/>
        <v>Obiekt 11Bez pomocy</v>
      </c>
      <c r="B98" t="str">
        <f>$A$27</f>
        <v>Obiekt 11</v>
      </c>
      <c r="C98" t="str">
        <f>$G$16</f>
        <v>Bez pomocy</v>
      </c>
      <c r="D98" s="98" t="str">
        <f>G27</f>
        <v/>
      </c>
    </row>
    <row r="99" spans="1:4" x14ac:dyDescent="0.2">
      <c r="A99" t="str">
        <f t="shared" si="0"/>
        <v>Obiekt 11pomoc de minimis</v>
      </c>
      <c r="B99" t="str">
        <f>B98</f>
        <v>Obiekt 11</v>
      </c>
      <c r="C99" t="str">
        <f>$H$16</f>
        <v>pomoc de minimis</v>
      </c>
      <c r="D99" s="98" t="str">
        <f>H27</f>
        <v/>
      </c>
    </row>
    <row r="100" spans="1:4" x14ac:dyDescent="0.2">
      <c r="A100" t="str">
        <f t="shared" si="0"/>
        <v>Obiekt 11Art. 38a ust. 11, 14 i 15</v>
      </c>
      <c r="B100" t="str">
        <f t="shared" ref="B100:B103" si="11">B99</f>
        <v>Obiekt 11</v>
      </c>
      <c r="C100" t="str">
        <f>$I$16</f>
        <v>Art. 38a ust. 11, 14 i 15</v>
      </c>
      <c r="D100" s="98" t="str">
        <f>I27</f>
        <v/>
      </c>
    </row>
    <row r="101" spans="1:4" x14ac:dyDescent="0.2">
      <c r="A101" t="str">
        <f t="shared" si="0"/>
        <v>Obiekt 11Art. 38a ust. 12, 14 i 15</v>
      </c>
      <c r="B101" t="str">
        <f t="shared" si="11"/>
        <v>Obiekt 11</v>
      </c>
      <c r="C101" t="str">
        <f>$J$16</f>
        <v>Art. 38a ust. 12, 14 i 15</v>
      </c>
      <c r="D101" s="98" t="str">
        <f>J27</f>
        <v/>
      </c>
    </row>
    <row r="102" spans="1:4" x14ac:dyDescent="0.2">
      <c r="A102" t="str">
        <f t="shared" si="0"/>
        <v>Obiekt 11Art. 38a ust. 12, 14 i 15</v>
      </c>
      <c r="B102" t="str">
        <f t="shared" si="11"/>
        <v>Obiekt 11</v>
      </c>
      <c r="C102" t="str">
        <f>$K$16</f>
        <v>Art. 38a ust. 12, 14 i 15</v>
      </c>
      <c r="D102" s="98">
        <f>K27</f>
        <v>0</v>
      </c>
    </row>
    <row r="103" spans="1:4" x14ac:dyDescent="0.2">
      <c r="A103" t="str">
        <f t="shared" ref="A103:A127" si="12">B103&amp;C103</f>
        <v>Obiekt 110</v>
      </c>
      <c r="B103" t="str">
        <f t="shared" si="11"/>
        <v>Obiekt 11</v>
      </c>
      <c r="C103">
        <f>$L$16</f>
        <v>0</v>
      </c>
      <c r="D103" s="98" t="str">
        <f>L27</f>
        <v/>
      </c>
    </row>
    <row r="104" spans="1:4" x14ac:dyDescent="0.2">
      <c r="A104" t="str">
        <f t="shared" si="12"/>
        <v>Obiekt 12Bez pomocy</v>
      </c>
      <c r="B104" t="str">
        <f>$A$28</f>
        <v>Obiekt 12</v>
      </c>
      <c r="C104" t="str">
        <f>$G$16</f>
        <v>Bez pomocy</v>
      </c>
      <c r="D104" s="98" t="str">
        <f>G28</f>
        <v/>
      </c>
    </row>
    <row r="105" spans="1:4" x14ac:dyDescent="0.2">
      <c r="A105" t="str">
        <f t="shared" si="12"/>
        <v>Obiekt 12pomoc de minimis</v>
      </c>
      <c r="B105" t="str">
        <f>B104</f>
        <v>Obiekt 12</v>
      </c>
      <c r="C105" t="str">
        <f>$H$16</f>
        <v>pomoc de minimis</v>
      </c>
      <c r="D105" s="98" t="str">
        <f>H28</f>
        <v/>
      </c>
    </row>
    <row r="106" spans="1:4" x14ac:dyDescent="0.2">
      <c r="A106" t="str">
        <f t="shared" si="12"/>
        <v>Obiekt 12Art. 38a ust. 11, 14 i 15</v>
      </c>
      <c r="B106" t="str">
        <f t="shared" ref="B106:B109" si="13">B105</f>
        <v>Obiekt 12</v>
      </c>
      <c r="C106" t="str">
        <f>$I$16</f>
        <v>Art. 38a ust. 11, 14 i 15</v>
      </c>
      <c r="D106" s="98" t="str">
        <f>I28</f>
        <v/>
      </c>
    </row>
    <row r="107" spans="1:4" x14ac:dyDescent="0.2">
      <c r="A107" t="str">
        <f t="shared" si="12"/>
        <v>Obiekt 12Art. 38a ust. 12, 14 i 15</v>
      </c>
      <c r="B107" t="str">
        <f t="shared" si="13"/>
        <v>Obiekt 12</v>
      </c>
      <c r="C107" t="str">
        <f>$J$16</f>
        <v>Art. 38a ust. 12, 14 i 15</v>
      </c>
      <c r="D107" s="98" t="str">
        <f>J28</f>
        <v/>
      </c>
    </row>
    <row r="108" spans="1:4" x14ac:dyDescent="0.2">
      <c r="A108" t="str">
        <f t="shared" si="12"/>
        <v>Obiekt 12Art. 38a ust. 12, 14 i 15</v>
      </c>
      <c r="B108" t="str">
        <f t="shared" si="13"/>
        <v>Obiekt 12</v>
      </c>
      <c r="C108" t="str">
        <f>$K$16</f>
        <v>Art. 38a ust. 12, 14 i 15</v>
      </c>
      <c r="D108" s="98">
        <f>K28</f>
        <v>0</v>
      </c>
    </row>
    <row r="109" spans="1:4" x14ac:dyDescent="0.2">
      <c r="A109" t="str">
        <f t="shared" si="12"/>
        <v>Obiekt 120</v>
      </c>
      <c r="B109" t="str">
        <f t="shared" si="13"/>
        <v>Obiekt 12</v>
      </c>
      <c r="C109">
        <f>$L$16</f>
        <v>0</v>
      </c>
      <c r="D109" s="98" t="str">
        <f>L28</f>
        <v/>
      </c>
    </row>
    <row r="110" spans="1:4" x14ac:dyDescent="0.2">
      <c r="A110" t="str">
        <f t="shared" si="12"/>
        <v>Obiekt 13Bez pomocy</v>
      </c>
      <c r="B110" t="str">
        <f>$A$29</f>
        <v>Obiekt 13</v>
      </c>
      <c r="C110" t="str">
        <f>$G$16</f>
        <v>Bez pomocy</v>
      </c>
      <c r="D110" s="98" t="str">
        <f>G29</f>
        <v/>
      </c>
    </row>
    <row r="111" spans="1:4" x14ac:dyDescent="0.2">
      <c r="A111" t="str">
        <f t="shared" si="12"/>
        <v>Obiekt 13pomoc de minimis</v>
      </c>
      <c r="B111" t="str">
        <f>B110</f>
        <v>Obiekt 13</v>
      </c>
      <c r="C111" t="str">
        <f>$H$16</f>
        <v>pomoc de minimis</v>
      </c>
      <c r="D111" s="98" t="str">
        <f>H29</f>
        <v/>
      </c>
    </row>
    <row r="112" spans="1:4" x14ac:dyDescent="0.2">
      <c r="A112" t="str">
        <f t="shared" si="12"/>
        <v>Obiekt 13Art. 38a ust. 11, 14 i 15</v>
      </c>
      <c r="B112" t="str">
        <f t="shared" ref="B112:B115" si="14">B111</f>
        <v>Obiekt 13</v>
      </c>
      <c r="C112" t="str">
        <f>$I$16</f>
        <v>Art. 38a ust. 11, 14 i 15</v>
      </c>
      <c r="D112" s="98" t="str">
        <f>I29</f>
        <v/>
      </c>
    </row>
    <row r="113" spans="1:4" x14ac:dyDescent="0.2">
      <c r="A113" t="str">
        <f t="shared" si="12"/>
        <v>Obiekt 13Art. 38a ust. 12, 14 i 15</v>
      </c>
      <c r="B113" t="str">
        <f t="shared" si="14"/>
        <v>Obiekt 13</v>
      </c>
      <c r="C113" t="str">
        <f>$J$16</f>
        <v>Art. 38a ust. 12, 14 i 15</v>
      </c>
      <c r="D113" s="98" t="str">
        <f>J29</f>
        <v/>
      </c>
    </row>
    <row r="114" spans="1:4" x14ac:dyDescent="0.2">
      <c r="A114" t="str">
        <f t="shared" si="12"/>
        <v>Obiekt 13Art. 38a ust. 12, 14 i 15</v>
      </c>
      <c r="B114" t="str">
        <f t="shared" si="14"/>
        <v>Obiekt 13</v>
      </c>
      <c r="C114" t="str">
        <f>$K$16</f>
        <v>Art. 38a ust. 12, 14 i 15</v>
      </c>
      <c r="D114" s="98">
        <f>K29</f>
        <v>0</v>
      </c>
    </row>
    <row r="115" spans="1:4" x14ac:dyDescent="0.2">
      <c r="A115" t="str">
        <f t="shared" si="12"/>
        <v>Obiekt 130</v>
      </c>
      <c r="B115" t="str">
        <f t="shared" si="14"/>
        <v>Obiekt 13</v>
      </c>
      <c r="C115">
        <f>$L$16</f>
        <v>0</v>
      </c>
      <c r="D115" s="98" t="str">
        <f>L29</f>
        <v/>
      </c>
    </row>
    <row r="116" spans="1:4" x14ac:dyDescent="0.2">
      <c r="A116" t="str">
        <f t="shared" si="12"/>
        <v>Obiekt 14Bez pomocy</v>
      </c>
      <c r="B116" t="str">
        <f>$A$30</f>
        <v>Obiekt 14</v>
      </c>
      <c r="C116" t="str">
        <f>$G$16</f>
        <v>Bez pomocy</v>
      </c>
      <c r="D116" s="98" t="str">
        <f>G30</f>
        <v/>
      </c>
    </row>
    <row r="117" spans="1:4" x14ac:dyDescent="0.2">
      <c r="A117" t="str">
        <f t="shared" si="12"/>
        <v>Obiekt 14pomoc de minimis</v>
      </c>
      <c r="B117" t="str">
        <f>B116</f>
        <v>Obiekt 14</v>
      </c>
      <c r="C117" t="str">
        <f>$H$16</f>
        <v>pomoc de minimis</v>
      </c>
      <c r="D117" s="98" t="str">
        <f>H30</f>
        <v/>
      </c>
    </row>
    <row r="118" spans="1:4" x14ac:dyDescent="0.2">
      <c r="A118" t="str">
        <f t="shared" si="12"/>
        <v>Obiekt 14Art. 38a ust. 11, 14 i 15</v>
      </c>
      <c r="B118" t="str">
        <f t="shared" ref="B118:B121" si="15">B117</f>
        <v>Obiekt 14</v>
      </c>
      <c r="C118" t="str">
        <f>$I$16</f>
        <v>Art. 38a ust. 11, 14 i 15</v>
      </c>
      <c r="D118" s="98" t="str">
        <f>I30</f>
        <v/>
      </c>
    </row>
    <row r="119" spans="1:4" x14ac:dyDescent="0.2">
      <c r="A119" t="str">
        <f t="shared" si="12"/>
        <v>Obiekt 14Art. 38a ust. 12, 14 i 15</v>
      </c>
      <c r="B119" t="str">
        <f t="shared" si="15"/>
        <v>Obiekt 14</v>
      </c>
      <c r="C119" t="str">
        <f>$J$16</f>
        <v>Art. 38a ust. 12, 14 i 15</v>
      </c>
      <c r="D119" s="98" t="str">
        <f>J30</f>
        <v/>
      </c>
    </row>
    <row r="120" spans="1:4" x14ac:dyDescent="0.2">
      <c r="A120" t="str">
        <f t="shared" si="12"/>
        <v>Obiekt 14Art. 38a ust. 12, 14 i 15</v>
      </c>
      <c r="B120" t="str">
        <f t="shared" si="15"/>
        <v>Obiekt 14</v>
      </c>
      <c r="C120" t="str">
        <f>$K$16</f>
        <v>Art. 38a ust. 12, 14 i 15</v>
      </c>
      <c r="D120" s="98">
        <f>K30</f>
        <v>0</v>
      </c>
    </row>
    <row r="121" spans="1:4" x14ac:dyDescent="0.2">
      <c r="A121" t="str">
        <f t="shared" si="12"/>
        <v>Obiekt 140</v>
      </c>
      <c r="B121" t="str">
        <f t="shared" si="15"/>
        <v>Obiekt 14</v>
      </c>
      <c r="C121">
        <f>$L$16</f>
        <v>0</v>
      </c>
      <c r="D121" s="98" t="str">
        <f>L30</f>
        <v/>
      </c>
    </row>
    <row r="122" spans="1:4" x14ac:dyDescent="0.2">
      <c r="A122" t="str">
        <f t="shared" si="12"/>
        <v>Obiekt 15Bez pomocy</v>
      </c>
      <c r="B122" t="str">
        <f>$A$31</f>
        <v>Obiekt 15</v>
      </c>
      <c r="C122" t="str">
        <f>$G$16</f>
        <v>Bez pomocy</v>
      </c>
      <c r="D122" s="98" t="str">
        <f>G31</f>
        <v/>
      </c>
    </row>
    <row r="123" spans="1:4" x14ac:dyDescent="0.2">
      <c r="A123" t="str">
        <f t="shared" si="12"/>
        <v>Obiekt 15pomoc de minimis</v>
      </c>
      <c r="B123" t="str">
        <f>B122</f>
        <v>Obiekt 15</v>
      </c>
      <c r="C123" t="str">
        <f>$H$16</f>
        <v>pomoc de minimis</v>
      </c>
      <c r="D123" s="98" t="str">
        <f>H31</f>
        <v/>
      </c>
    </row>
    <row r="124" spans="1:4" x14ac:dyDescent="0.2">
      <c r="A124" t="str">
        <f t="shared" si="12"/>
        <v>Obiekt 15Art. 38a ust. 11, 14 i 15</v>
      </c>
      <c r="B124" t="str">
        <f t="shared" ref="B124:B127" si="16">B123</f>
        <v>Obiekt 15</v>
      </c>
      <c r="C124" t="str">
        <f>$I$16</f>
        <v>Art. 38a ust. 11, 14 i 15</v>
      </c>
      <c r="D124" s="98" t="str">
        <f>I31</f>
        <v/>
      </c>
    </row>
    <row r="125" spans="1:4" x14ac:dyDescent="0.2">
      <c r="A125" t="str">
        <f t="shared" si="12"/>
        <v>Obiekt 15Art. 38a ust. 12, 14 i 15</v>
      </c>
      <c r="B125" t="str">
        <f t="shared" si="16"/>
        <v>Obiekt 15</v>
      </c>
      <c r="C125" t="str">
        <f>$J$16</f>
        <v>Art. 38a ust. 12, 14 i 15</v>
      </c>
      <c r="D125" s="98" t="str">
        <f>J31</f>
        <v/>
      </c>
    </row>
    <row r="126" spans="1:4" x14ac:dyDescent="0.2">
      <c r="A126" t="str">
        <f t="shared" si="12"/>
        <v>Obiekt 15Art. 38a ust. 12, 14 i 15</v>
      </c>
      <c r="B126" t="str">
        <f t="shared" si="16"/>
        <v>Obiekt 15</v>
      </c>
      <c r="C126" t="str">
        <f>$K$16</f>
        <v>Art. 38a ust. 12, 14 i 15</v>
      </c>
      <c r="D126" s="98">
        <f>K31</f>
        <v>0</v>
      </c>
    </row>
    <row r="127" spans="1:4" x14ac:dyDescent="0.2">
      <c r="A127" t="str">
        <f t="shared" si="12"/>
        <v>Obiekt 150</v>
      </c>
      <c r="B127" t="str">
        <f t="shared" si="16"/>
        <v>Obiekt 15</v>
      </c>
      <c r="C127">
        <f>$L$16</f>
        <v>0</v>
      </c>
      <c r="D127" s="98" t="str">
        <f>L31</f>
        <v/>
      </c>
    </row>
  </sheetData>
  <autoFilter ref="A16:T31" xr:uid="{00000000-0009-0000-0000-000004000000}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86"/>
  <sheetViews>
    <sheetView showGridLines="0" topLeftCell="T32" zoomScale="90" zoomScaleNormal="90" workbookViewId="0">
      <selection activeCell="M43" sqref="M42:P43"/>
    </sheetView>
  </sheetViews>
  <sheetFormatPr baseColWidth="10" defaultColWidth="10.83203125" defaultRowHeight="16" x14ac:dyDescent="0.2"/>
  <cols>
    <col min="1" max="1" width="5.33203125" style="87" customWidth="1"/>
    <col min="2" max="2" width="25.5" style="87" customWidth="1"/>
    <col min="3" max="3" width="11.6640625" style="87" customWidth="1"/>
    <col min="4" max="4" width="26.33203125" style="87" customWidth="1"/>
    <col min="5" max="5" width="15.5" style="87" customWidth="1"/>
    <col min="6" max="6" width="24" style="202" customWidth="1"/>
    <col min="7" max="7" width="18.33203125" style="87" customWidth="1"/>
    <col min="8" max="9" width="25.1640625" style="87" customWidth="1"/>
    <col min="10" max="10" width="19.83203125" style="87" bestFit="1" customWidth="1"/>
    <col min="11" max="12" width="19.83203125" style="87" customWidth="1"/>
    <col min="13" max="13" width="14.83203125" style="87" customWidth="1"/>
    <col min="14" max="14" width="19.5" style="87" customWidth="1"/>
    <col min="15" max="15" width="23.83203125" style="87" customWidth="1"/>
    <col min="16" max="16" width="21.33203125" style="87" customWidth="1"/>
    <col min="17" max="18" width="26.1640625" style="87" customWidth="1"/>
    <col min="19" max="19" width="22.5" style="87" customWidth="1"/>
    <col min="20" max="16384" width="10.83203125" style="87"/>
  </cols>
  <sheetData>
    <row r="1" spans="2:35" ht="17" hidden="1" thickBot="1" x14ac:dyDescent="0.25">
      <c r="P1" s="87" t="s">
        <v>400</v>
      </c>
      <c r="Q1" s="87" t="s">
        <v>400</v>
      </c>
      <c r="R1" s="87" t="s">
        <v>400</v>
      </c>
      <c r="S1" s="87" t="s">
        <v>400</v>
      </c>
      <c r="W1" s="87" t="s">
        <v>371</v>
      </c>
      <c r="X1" s="87" t="s">
        <v>371</v>
      </c>
      <c r="Y1" s="87" t="s">
        <v>371</v>
      </c>
      <c r="Z1" s="87" t="s">
        <v>371</v>
      </c>
      <c r="AA1" s="87" t="s">
        <v>371</v>
      </c>
      <c r="AB1" s="87" t="s">
        <v>371</v>
      </c>
      <c r="AD1" s="87" t="s">
        <v>372</v>
      </c>
      <c r="AE1" s="87" t="s">
        <v>372</v>
      </c>
      <c r="AF1" s="87" t="s">
        <v>372</v>
      </c>
      <c r="AG1" s="87" t="s">
        <v>372</v>
      </c>
      <c r="AH1" s="87" t="s">
        <v>372</v>
      </c>
      <c r="AI1" s="87" t="s">
        <v>372</v>
      </c>
    </row>
    <row r="2" spans="2:35" ht="17" hidden="1" x14ac:dyDescent="0.2">
      <c r="B2" s="117"/>
      <c r="C2" s="118" t="s">
        <v>158</v>
      </c>
      <c r="D2" s="78"/>
      <c r="E2" s="119" t="s">
        <v>176</v>
      </c>
      <c r="F2" s="203" t="s">
        <v>158</v>
      </c>
      <c r="G2" s="121" t="str">
        <f>'Dane wejściowe'!E27</f>
        <v>Rodzaj pomocy</v>
      </c>
      <c r="H2" s="121" t="str">
        <f>'Dane wejściowe'!F27</f>
        <v>Wielkość podmiotu</v>
      </c>
      <c r="I2" s="122" t="str">
        <f>'Dane wejściowe'!G27</f>
        <v>Bez pomocy</v>
      </c>
      <c r="J2" s="122" t="str">
        <f>'Dane wejściowe'!H27</f>
        <v>pomoc de minimis</v>
      </c>
      <c r="K2" s="87" t="str">
        <f>'Dane wejściowe'!I27</f>
        <v>Art. 38a ust. 11, 14 i 15</v>
      </c>
      <c r="L2" s="87" t="str">
        <f>'Dane wejściowe'!J27</f>
        <v>Art. 38a ust. 12, 14 i 15</v>
      </c>
      <c r="P2" s="122" t="str">
        <f>I2</f>
        <v>Bez pomocy</v>
      </c>
      <c r="Q2" s="122" t="str">
        <f t="shared" ref="Q2:S2" si="0">J2</f>
        <v>pomoc de minimis</v>
      </c>
      <c r="R2" s="122" t="str">
        <f t="shared" si="0"/>
        <v>Art. 38a ust. 11, 14 i 15</v>
      </c>
      <c r="S2" s="122" t="str">
        <f t="shared" si="0"/>
        <v>Art. 38a ust. 12, 14 i 15</v>
      </c>
      <c r="W2" s="122" t="str">
        <f>P2</f>
        <v>Bez pomocy</v>
      </c>
      <c r="X2" s="122" t="str">
        <f t="shared" ref="X2:Z2" si="1">Q2</f>
        <v>pomoc de minimis</v>
      </c>
      <c r="Y2" s="122" t="str">
        <f t="shared" si="1"/>
        <v>Art. 38a ust. 11, 14 i 15</v>
      </c>
      <c r="Z2" s="122" t="str">
        <f t="shared" si="1"/>
        <v>Art. 38a ust. 12, 14 i 15</v>
      </c>
      <c r="AD2" s="122" t="str">
        <f>W2</f>
        <v>Bez pomocy</v>
      </c>
      <c r="AE2" s="122" t="str">
        <f t="shared" ref="AE2:AG2" si="2">X2</f>
        <v>pomoc de minimis</v>
      </c>
      <c r="AF2" s="122" t="str">
        <f t="shared" si="2"/>
        <v>Art. 38a ust. 11, 14 i 15</v>
      </c>
      <c r="AG2" s="122" t="str">
        <f t="shared" si="2"/>
        <v>Art. 38a ust. 12, 14 i 15</v>
      </c>
    </row>
    <row r="3" spans="2:35" ht="17" hidden="1" x14ac:dyDescent="0.2">
      <c r="B3" s="123" t="s">
        <v>191</v>
      </c>
      <c r="C3" s="87">
        <f>'Dane wejściowe'!C13</f>
        <v>0</v>
      </c>
      <c r="D3" s="93" t="str">
        <f>'Dane wejściowe'!B28</f>
        <v>Obiekt 1</v>
      </c>
      <c r="E3" s="87">
        <f>'Dane wejściowe'!C28</f>
        <v>0</v>
      </c>
      <c r="F3" s="202">
        <f>'Dane wejściowe'!D28</f>
        <v>0</v>
      </c>
      <c r="G3" s="87">
        <f>'Dane wejściowe'!E28</f>
        <v>0</v>
      </c>
      <c r="H3" s="87" t="str">
        <f>'Dane wejściowe'!F28</f>
        <v/>
      </c>
      <c r="I3" s="124" t="str">
        <f>'Dane wejściowe'!G28</f>
        <v/>
      </c>
      <c r="J3" s="125" t="str">
        <f>'Dane wejściowe'!H28</f>
        <v/>
      </c>
      <c r="K3" s="125" t="str">
        <f>'Dane wejściowe'!I28</f>
        <v/>
      </c>
      <c r="L3" s="125" t="str">
        <f>'Dane wejściowe'!J28</f>
        <v/>
      </c>
      <c r="O3" s="87" t="s">
        <v>198</v>
      </c>
      <c r="P3" s="87">
        <f t="shared" ref="P3:S17" si="3">SUMIFS($H$41:$H$94,$F$41:$F$94,P$2,$C$41:$C$94,$D3)</f>
        <v>0</v>
      </c>
      <c r="Q3" s="87">
        <f t="shared" si="3"/>
        <v>0</v>
      </c>
      <c r="R3" s="87">
        <f t="shared" si="3"/>
        <v>0</v>
      </c>
      <c r="S3" s="87">
        <f t="shared" si="3"/>
        <v>0</v>
      </c>
      <c r="W3" s="87">
        <f>SUMIFS($I$41:$I$94,$F$41:$F$94,W$2,$C$41:$C$94,$D3)</f>
        <v>0</v>
      </c>
      <c r="X3" s="87">
        <f t="shared" ref="X3:Z17" si="4">SUMIFS($I$41:$I$94,$F$41:$F$94,X$2,$C$41:$C$94,$D3)</f>
        <v>0</v>
      </c>
      <c r="Y3" s="87">
        <f t="shared" si="4"/>
        <v>0</v>
      </c>
      <c r="Z3" s="87">
        <f t="shared" si="4"/>
        <v>0</v>
      </c>
      <c r="AD3" s="87">
        <f>SUMIFS($J$41:$J$94,$F$41:$F$94,AD$2,$C$41:$C$94,$D3)</f>
        <v>0</v>
      </c>
      <c r="AE3" s="87">
        <f t="shared" ref="AE3:AG3" si="5">SUMIFS($J$41:$J$94,$F$41:$F$94,AE$2,$C$41:$C$94,$D3)</f>
        <v>0</v>
      </c>
      <c r="AF3" s="87">
        <f t="shared" si="5"/>
        <v>0</v>
      </c>
      <c r="AG3" s="87">
        <f t="shared" si="5"/>
        <v>0</v>
      </c>
    </row>
    <row r="4" spans="2:35" hidden="1" x14ac:dyDescent="0.2">
      <c r="B4" s="123" t="s">
        <v>148</v>
      </c>
      <c r="C4" s="87">
        <f>'Dane wejściowe'!C14</f>
        <v>0</v>
      </c>
      <c r="D4" s="93" t="str">
        <f>'Dane wejściowe'!B29</f>
        <v>Obiekt 2</v>
      </c>
      <c r="E4" s="87">
        <f>'Dane wejściowe'!C29</f>
        <v>0</v>
      </c>
      <c r="F4" s="202">
        <f>'Dane wejściowe'!D29</f>
        <v>0</v>
      </c>
      <c r="G4" s="87">
        <f>'Dane wejściowe'!E29</f>
        <v>0</v>
      </c>
      <c r="H4" s="87" t="str">
        <f>'Dane wejściowe'!F29</f>
        <v/>
      </c>
      <c r="I4" s="124" t="str">
        <f>'Dane wejściowe'!G29</f>
        <v/>
      </c>
      <c r="J4" s="125" t="str">
        <f>'Dane wejściowe'!H29</f>
        <v/>
      </c>
      <c r="K4" s="125" t="str">
        <f>'Dane wejściowe'!I29</f>
        <v/>
      </c>
      <c r="L4" s="125" t="str">
        <f>'Dane wejściowe'!J29</f>
        <v/>
      </c>
      <c r="O4" s="87" t="s">
        <v>199</v>
      </c>
      <c r="P4" s="87">
        <f t="shared" ref="P4:P17" si="6">SUMIFS($H$41:$H$94,$F$41:$F$94,$P$2,$C$41:$C$94,$D4)</f>
        <v>0</v>
      </c>
      <c r="Q4" s="87">
        <f t="shared" si="3"/>
        <v>0</v>
      </c>
      <c r="R4" s="87">
        <f t="shared" si="3"/>
        <v>0</v>
      </c>
      <c r="S4" s="87">
        <f t="shared" si="3"/>
        <v>0</v>
      </c>
      <c r="W4" s="87">
        <f t="shared" ref="W4:W17" si="7">SUMIFS($I$41:$I$94,$F$41:$F$94,W$2,$C$41:$C$94,$D4)</f>
        <v>0</v>
      </c>
      <c r="X4" s="87">
        <f t="shared" si="4"/>
        <v>0</v>
      </c>
      <c r="Y4" s="87">
        <f t="shared" si="4"/>
        <v>0</v>
      </c>
      <c r="Z4" s="87">
        <f t="shared" si="4"/>
        <v>0</v>
      </c>
      <c r="AD4" s="87">
        <f t="shared" ref="AD4:AG17" si="8">SUMIFS($J$41:$J$94,$F$41:$F$94,AD$2,$C$41:$C$94,$D4)</f>
        <v>0</v>
      </c>
      <c r="AE4" s="87">
        <f t="shared" si="8"/>
        <v>0</v>
      </c>
      <c r="AF4" s="87">
        <f t="shared" si="8"/>
        <v>0</v>
      </c>
      <c r="AG4" s="87">
        <f t="shared" si="8"/>
        <v>0</v>
      </c>
    </row>
    <row r="5" spans="2:35" hidden="1" x14ac:dyDescent="0.2">
      <c r="B5" s="123" t="s">
        <v>149</v>
      </c>
      <c r="C5" s="87">
        <f>'Dane wejściowe'!C15</f>
        <v>0</v>
      </c>
      <c r="D5" s="93" t="str">
        <f>'Dane wejściowe'!B30</f>
        <v>Obiekt 3</v>
      </c>
      <c r="E5" s="87">
        <f>'Dane wejściowe'!C30</f>
        <v>0</v>
      </c>
      <c r="F5" s="202">
        <f>'Dane wejściowe'!D30</f>
        <v>0</v>
      </c>
      <c r="G5" s="87">
        <f>'Dane wejściowe'!E30</f>
        <v>0</v>
      </c>
      <c r="H5" s="87" t="str">
        <f>'Dane wejściowe'!F30</f>
        <v/>
      </c>
      <c r="I5" s="125" t="str">
        <f>'Dane wejściowe'!G30</f>
        <v/>
      </c>
      <c r="J5" s="125" t="str">
        <f>'Dane wejściowe'!H30</f>
        <v/>
      </c>
      <c r="K5" s="125" t="str">
        <f>'Dane wejściowe'!I30</f>
        <v/>
      </c>
      <c r="L5" s="125" t="str">
        <f>'Dane wejściowe'!J30</f>
        <v/>
      </c>
      <c r="P5" s="87">
        <f t="shared" si="6"/>
        <v>0</v>
      </c>
      <c r="Q5" s="87">
        <f t="shared" si="3"/>
        <v>0</v>
      </c>
      <c r="R5" s="87">
        <f t="shared" si="3"/>
        <v>0</v>
      </c>
      <c r="S5" s="87">
        <f t="shared" si="3"/>
        <v>0</v>
      </c>
      <c r="W5" s="87">
        <f t="shared" si="7"/>
        <v>0</v>
      </c>
      <c r="X5" s="87">
        <f t="shared" si="4"/>
        <v>0</v>
      </c>
      <c r="Y5" s="87">
        <f t="shared" si="4"/>
        <v>0</v>
      </c>
      <c r="Z5" s="87">
        <f t="shared" si="4"/>
        <v>0</v>
      </c>
      <c r="AD5" s="87">
        <f t="shared" si="8"/>
        <v>0</v>
      </c>
      <c r="AE5" s="87">
        <f t="shared" si="8"/>
        <v>0</v>
      </c>
      <c r="AF5" s="87">
        <f t="shared" si="8"/>
        <v>0</v>
      </c>
      <c r="AG5" s="87">
        <f t="shared" si="8"/>
        <v>0</v>
      </c>
    </row>
    <row r="6" spans="2:35" hidden="1" x14ac:dyDescent="0.2">
      <c r="B6" s="123" t="s">
        <v>150</v>
      </c>
      <c r="C6" s="87">
        <f>'Dane wejściowe'!C16</f>
        <v>0</v>
      </c>
      <c r="D6" s="93" t="str">
        <f>'Dane wejściowe'!B31</f>
        <v>Obiekt 4</v>
      </c>
      <c r="E6" s="87">
        <f>'Dane wejściowe'!C31</f>
        <v>0</v>
      </c>
      <c r="F6" s="202">
        <f>'Dane wejściowe'!D31</f>
        <v>0</v>
      </c>
      <c r="G6" s="87">
        <f>'Dane wejściowe'!E31</f>
        <v>0</v>
      </c>
      <c r="H6" s="87" t="str">
        <f>'Dane wejściowe'!F31</f>
        <v/>
      </c>
      <c r="I6" s="125" t="str">
        <f>'Dane wejściowe'!G31</f>
        <v/>
      </c>
      <c r="J6" s="125" t="str">
        <f>'Dane wejściowe'!H31</f>
        <v/>
      </c>
      <c r="K6" s="125" t="str">
        <f>'Dane wejściowe'!I31</f>
        <v/>
      </c>
      <c r="L6" s="125" t="str">
        <f>'Dane wejściowe'!J31</f>
        <v/>
      </c>
      <c r="P6" s="87">
        <f t="shared" si="6"/>
        <v>0</v>
      </c>
      <c r="Q6" s="87">
        <f t="shared" si="3"/>
        <v>0</v>
      </c>
      <c r="R6" s="87">
        <f t="shared" si="3"/>
        <v>0</v>
      </c>
      <c r="S6" s="87">
        <f t="shared" si="3"/>
        <v>0</v>
      </c>
      <c r="W6" s="87">
        <f t="shared" si="7"/>
        <v>0</v>
      </c>
      <c r="X6" s="87">
        <f t="shared" si="4"/>
        <v>0</v>
      </c>
      <c r="Y6" s="87">
        <f t="shared" si="4"/>
        <v>0</v>
      </c>
      <c r="Z6" s="87">
        <f t="shared" si="4"/>
        <v>0</v>
      </c>
      <c r="AD6" s="87">
        <f t="shared" si="8"/>
        <v>0</v>
      </c>
      <c r="AE6" s="87">
        <f t="shared" si="8"/>
        <v>0</v>
      </c>
      <c r="AF6" s="87">
        <f t="shared" si="8"/>
        <v>0</v>
      </c>
      <c r="AG6" s="87">
        <f t="shared" si="8"/>
        <v>0</v>
      </c>
    </row>
    <row r="7" spans="2:35" hidden="1" x14ac:dyDescent="0.2">
      <c r="B7" s="123" t="s">
        <v>151</v>
      </c>
      <c r="C7" s="87">
        <f>'Dane wejściowe'!C17</f>
        <v>0</v>
      </c>
      <c r="D7" s="93" t="str">
        <f>'Dane wejściowe'!B32</f>
        <v>Obiekt 5</v>
      </c>
      <c r="E7" s="87">
        <f>'Dane wejściowe'!C32</f>
        <v>0</v>
      </c>
      <c r="F7" s="202">
        <f>'Dane wejściowe'!D32</f>
        <v>0</v>
      </c>
      <c r="G7" s="87">
        <f>'Dane wejściowe'!E32</f>
        <v>0</v>
      </c>
      <c r="H7" s="87" t="str">
        <f>'Dane wejściowe'!F32</f>
        <v/>
      </c>
      <c r="I7" s="125" t="str">
        <f>'Dane wejściowe'!G32</f>
        <v/>
      </c>
      <c r="J7" s="125" t="str">
        <f>'Dane wejściowe'!H32</f>
        <v/>
      </c>
      <c r="K7" s="125" t="str">
        <f>'Dane wejściowe'!I32</f>
        <v/>
      </c>
      <c r="L7" s="125" t="str">
        <f>'Dane wejściowe'!J32</f>
        <v/>
      </c>
      <c r="P7" s="87">
        <f t="shared" si="6"/>
        <v>0</v>
      </c>
      <c r="Q7" s="87">
        <f t="shared" si="3"/>
        <v>0</v>
      </c>
      <c r="R7" s="87">
        <f t="shared" si="3"/>
        <v>0</v>
      </c>
      <c r="S7" s="87">
        <f t="shared" si="3"/>
        <v>0</v>
      </c>
      <c r="W7" s="87">
        <f t="shared" si="7"/>
        <v>0</v>
      </c>
      <c r="X7" s="87">
        <f t="shared" si="4"/>
        <v>0</v>
      </c>
      <c r="Y7" s="87">
        <f t="shared" si="4"/>
        <v>0</v>
      </c>
      <c r="Z7" s="87">
        <f t="shared" si="4"/>
        <v>0</v>
      </c>
      <c r="AD7" s="87">
        <f t="shared" si="8"/>
        <v>0</v>
      </c>
      <c r="AE7" s="87">
        <f t="shared" si="8"/>
        <v>0</v>
      </c>
      <c r="AF7" s="87">
        <f t="shared" si="8"/>
        <v>0</v>
      </c>
      <c r="AG7" s="87">
        <f t="shared" si="8"/>
        <v>0</v>
      </c>
    </row>
    <row r="8" spans="2:35" hidden="1" x14ac:dyDescent="0.2">
      <c r="B8" s="123" t="s">
        <v>152</v>
      </c>
      <c r="C8" s="87">
        <f>'Dane wejściowe'!C18</f>
        <v>0</v>
      </c>
      <c r="D8" s="93" t="str">
        <f>'Dane wejściowe'!B33</f>
        <v>Obiekt 6</v>
      </c>
      <c r="E8" s="87">
        <f>'Dane wejściowe'!C33</f>
        <v>0</v>
      </c>
      <c r="F8" s="202">
        <f>'Dane wejściowe'!D33</f>
        <v>0</v>
      </c>
      <c r="G8" s="87">
        <f>'Dane wejściowe'!E33</f>
        <v>0</v>
      </c>
      <c r="H8" s="87" t="str">
        <f>'Dane wejściowe'!F33</f>
        <v/>
      </c>
      <c r="I8" s="125" t="str">
        <f>'Dane wejściowe'!G33</f>
        <v/>
      </c>
      <c r="J8" s="125" t="str">
        <f>'Dane wejściowe'!H33</f>
        <v/>
      </c>
      <c r="K8" s="125" t="str">
        <f>'Dane wejściowe'!I33</f>
        <v/>
      </c>
      <c r="L8" s="125" t="str">
        <f>'Dane wejściowe'!J33</f>
        <v/>
      </c>
      <c r="P8" s="87">
        <f t="shared" si="6"/>
        <v>0</v>
      </c>
      <c r="Q8" s="87">
        <f t="shared" si="3"/>
        <v>0</v>
      </c>
      <c r="R8" s="87">
        <f t="shared" si="3"/>
        <v>0</v>
      </c>
      <c r="S8" s="87">
        <f t="shared" si="3"/>
        <v>0</v>
      </c>
      <c r="W8" s="87">
        <f t="shared" si="7"/>
        <v>0</v>
      </c>
      <c r="X8" s="87">
        <f t="shared" si="4"/>
        <v>0</v>
      </c>
      <c r="Y8" s="87">
        <f t="shared" si="4"/>
        <v>0</v>
      </c>
      <c r="Z8" s="87">
        <f t="shared" si="4"/>
        <v>0</v>
      </c>
      <c r="AD8" s="87">
        <f t="shared" si="8"/>
        <v>0</v>
      </c>
      <c r="AE8" s="87">
        <f t="shared" si="8"/>
        <v>0</v>
      </c>
      <c r="AF8" s="87">
        <f t="shared" si="8"/>
        <v>0</v>
      </c>
      <c r="AG8" s="87">
        <f t="shared" si="8"/>
        <v>0</v>
      </c>
    </row>
    <row r="9" spans="2:35" hidden="1" x14ac:dyDescent="0.2">
      <c r="B9" s="123" t="s">
        <v>153</v>
      </c>
      <c r="C9" s="87">
        <f>'Dane wejściowe'!C19</f>
        <v>0</v>
      </c>
      <c r="D9" s="93" t="str">
        <f>'Dane wejściowe'!B34</f>
        <v>Obiekt 7</v>
      </c>
      <c r="E9" s="87">
        <f>'Dane wejściowe'!C34</f>
        <v>0</v>
      </c>
      <c r="F9" s="202">
        <f>'Dane wejściowe'!D34</f>
        <v>0</v>
      </c>
      <c r="G9" s="87">
        <f>'Dane wejściowe'!E34</f>
        <v>0</v>
      </c>
      <c r="H9" s="87" t="str">
        <f>'Dane wejściowe'!F34</f>
        <v/>
      </c>
      <c r="I9" s="125" t="str">
        <f>'Dane wejściowe'!G34</f>
        <v/>
      </c>
      <c r="J9" s="125" t="str">
        <f>'Dane wejściowe'!H34</f>
        <v/>
      </c>
      <c r="K9" s="125" t="str">
        <f>'Dane wejściowe'!I34</f>
        <v/>
      </c>
      <c r="L9" s="125" t="str">
        <f>'Dane wejściowe'!J34</f>
        <v/>
      </c>
      <c r="P9" s="87">
        <f t="shared" si="6"/>
        <v>0</v>
      </c>
      <c r="Q9" s="87">
        <f t="shared" si="3"/>
        <v>0</v>
      </c>
      <c r="R9" s="87">
        <f t="shared" si="3"/>
        <v>0</v>
      </c>
      <c r="S9" s="87">
        <f t="shared" si="3"/>
        <v>0</v>
      </c>
      <c r="W9" s="87">
        <f t="shared" si="7"/>
        <v>0</v>
      </c>
      <c r="X9" s="87">
        <f t="shared" si="4"/>
        <v>0</v>
      </c>
      <c r="Y9" s="87">
        <f t="shared" si="4"/>
        <v>0</v>
      </c>
      <c r="Z9" s="87">
        <f t="shared" si="4"/>
        <v>0</v>
      </c>
      <c r="AD9" s="87">
        <f t="shared" si="8"/>
        <v>0</v>
      </c>
      <c r="AE9" s="87">
        <f t="shared" si="8"/>
        <v>0</v>
      </c>
      <c r="AF9" s="87">
        <f t="shared" si="8"/>
        <v>0</v>
      </c>
      <c r="AG9" s="87">
        <f t="shared" si="8"/>
        <v>0</v>
      </c>
    </row>
    <row r="10" spans="2:35" hidden="1" x14ac:dyDescent="0.2">
      <c r="B10" s="123" t="s">
        <v>154</v>
      </c>
      <c r="C10" s="87">
        <f>'Dane wejściowe'!C20</f>
        <v>0</v>
      </c>
      <c r="D10" s="93" t="str">
        <f>'Dane wejściowe'!B35</f>
        <v>Obiekt 8</v>
      </c>
      <c r="E10" s="87">
        <f>'Dane wejściowe'!C35</f>
        <v>0</v>
      </c>
      <c r="F10" s="202">
        <f>'Dane wejściowe'!D35</f>
        <v>0</v>
      </c>
      <c r="G10" s="87">
        <f>'Dane wejściowe'!E35</f>
        <v>0</v>
      </c>
      <c r="H10" s="87" t="str">
        <f>'Dane wejściowe'!F35</f>
        <v/>
      </c>
      <c r="I10" s="125" t="str">
        <f>'Dane wejściowe'!G35</f>
        <v/>
      </c>
      <c r="J10" s="125" t="str">
        <f>'Dane wejściowe'!H35</f>
        <v/>
      </c>
      <c r="K10" s="125" t="str">
        <f>'Dane wejściowe'!I35</f>
        <v/>
      </c>
      <c r="L10" s="125" t="str">
        <f>'Dane wejściowe'!J35</f>
        <v/>
      </c>
      <c r="P10" s="87">
        <f t="shared" si="6"/>
        <v>0</v>
      </c>
      <c r="Q10" s="87">
        <f t="shared" si="3"/>
        <v>0</v>
      </c>
      <c r="R10" s="87">
        <f t="shared" si="3"/>
        <v>0</v>
      </c>
      <c r="S10" s="87">
        <f t="shared" si="3"/>
        <v>0</v>
      </c>
      <c r="W10" s="87">
        <f t="shared" si="7"/>
        <v>0</v>
      </c>
      <c r="X10" s="87">
        <f t="shared" si="4"/>
        <v>0</v>
      </c>
      <c r="Y10" s="87">
        <f t="shared" si="4"/>
        <v>0</v>
      </c>
      <c r="Z10" s="87">
        <f t="shared" si="4"/>
        <v>0</v>
      </c>
      <c r="AD10" s="87">
        <f t="shared" si="8"/>
        <v>0</v>
      </c>
      <c r="AE10" s="87">
        <f t="shared" si="8"/>
        <v>0</v>
      </c>
      <c r="AF10" s="87">
        <f t="shared" si="8"/>
        <v>0</v>
      </c>
      <c r="AG10" s="87">
        <f t="shared" si="8"/>
        <v>0</v>
      </c>
    </row>
    <row r="11" spans="2:35" hidden="1" x14ac:dyDescent="0.2">
      <c r="B11" s="123" t="s">
        <v>155</v>
      </c>
      <c r="C11" s="87">
        <f>'Dane wejściowe'!C21</f>
        <v>0</v>
      </c>
      <c r="D11" s="93" t="str">
        <f>'Dane wejściowe'!B36</f>
        <v>Obiekt 9</v>
      </c>
      <c r="E11" s="87">
        <f>'Dane wejściowe'!C36</f>
        <v>0</v>
      </c>
      <c r="F11" s="202">
        <f>'Dane wejściowe'!D36</f>
        <v>0</v>
      </c>
      <c r="G11" s="87">
        <f>'Dane wejściowe'!E36</f>
        <v>0</v>
      </c>
      <c r="H11" s="87" t="str">
        <f>'Dane wejściowe'!F36</f>
        <v/>
      </c>
      <c r="I11" s="125" t="str">
        <f>'Dane wejściowe'!G36</f>
        <v/>
      </c>
      <c r="J11" s="125" t="str">
        <f>'Dane wejściowe'!H36</f>
        <v/>
      </c>
      <c r="K11" s="125" t="str">
        <f>'Dane wejściowe'!I36</f>
        <v/>
      </c>
      <c r="L11" s="125" t="str">
        <f>'Dane wejściowe'!J36</f>
        <v/>
      </c>
      <c r="P11" s="87">
        <f t="shared" si="6"/>
        <v>0</v>
      </c>
      <c r="Q11" s="87">
        <f t="shared" si="3"/>
        <v>0</v>
      </c>
      <c r="R11" s="87">
        <f t="shared" si="3"/>
        <v>0</v>
      </c>
      <c r="S11" s="87">
        <f t="shared" si="3"/>
        <v>0</v>
      </c>
      <c r="W11" s="87">
        <f t="shared" si="7"/>
        <v>0</v>
      </c>
      <c r="X11" s="87">
        <f t="shared" si="4"/>
        <v>0</v>
      </c>
      <c r="Y11" s="87">
        <f t="shared" si="4"/>
        <v>0</v>
      </c>
      <c r="Z11" s="87">
        <f t="shared" si="4"/>
        <v>0</v>
      </c>
      <c r="AD11" s="87">
        <f t="shared" si="8"/>
        <v>0</v>
      </c>
      <c r="AE11" s="87">
        <f t="shared" si="8"/>
        <v>0</v>
      </c>
      <c r="AF11" s="87">
        <f t="shared" si="8"/>
        <v>0</v>
      </c>
      <c r="AG11" s="87">
        <f t="shared" si="8"/>
        <v>0</v>
      </c>
    </row>
    <row r="12" spans="2:35" hidden="1" x14ac:dyDescent="0.2">
      <c r="B12" s="123" t="s">
        <v>156</v>
      </c>
      <c r="C12" s="87">
        <f>'Dane wejściowe'!C22</f>
        <v>0</v>
      </c>
      <c r="D12" s="93" t="str">
        <f>'Dane wejściowe'!B37</f>
        <v>Obiekt 10</v>
      </c>
      <c r="E12" s="87">
        <f>'Dane wejściowe'!C37</f>
        <v>0</v>
      </c>
      <c r="F12" s="202">
        <f>'Dane wejściowe'!D37</f>
        <v>0</v>
      </c>
      <c r="G12" s="87">
        <f>'Dane wejściowe'!E37</f>
        <v>0</v>
      </c>
      <c r="H12" s="87" t="str">
        <f>'Dane wejściowe'!F37</f>
        <v/>
      </c>
      <c r="I12" s="125" t="str">
        <f>'Dane wejściowe'!G37</f>
        <v/>
      </c>
      <c r="J12" s="125" t="str">
        <f>'Dane wejściowe'!H37</f>
        <v/>
      </c>
      <c r="K12" s="125" t="str">
        <f>'Dane wejściowe'!I37</f>
        <v/>
      </c>
      <c r="L12" s="125" t="str">
        <f>'Dane wejściowe'!J37</f>
        <v/>
      </c>
      <c r="P12" s="87">
        <f t="shared" si="6"/>
        <v>0</v>
      </c>
      <c r="Q12" s="87">
        <f t="shared" si="3"/>
        <v>0</v>
      </c>
      <c r="R12" s="87">
        <f t="shared" si="3"/>
        <v>0</v>
      </c>
      <c r="S12" s="87">
        <f t="shared" si="3"/>
        <v>0</v>
      </c>
      <c r="W12" s="87">
        <f t="shared" si="7"/>
        <v>0</v>
      </c>
      <c r="X12" s="87">
        <f t="shared" si="4"/>
        <v>0</v>
      </c>
      <c r="Y12" s="87">
        <f t="shared" si="4"/>
        <v>0</v>
      </c>
      <c r="Z12" s="87">
        <f t="shared" si="4"/>
        <v>0</v>
      </c>
      <c r="AD12" s="87">
        <f t="shared" si="8"/>
        <v>0</v>
      </c>
      <c r="AE12" s="87">
        <f t="shared" si="8"/>
        <v>0</v>
      </c>
      <c r="AF12" s="87">
        <f t="shared" si="8"/>
        <v>0</v>
      </c>
      <c r="AG12" s="87">
        <f t="shared" si="8"/>
        <v>0</v>
      </c>
    </row>
    <row r="13" spans="2:35" hidden="1" x14ac:dyDescent="0.2">
      <c r="B13" s="127" t="s">
        <v>157</v>
      </c>
      <c r="C13" s="128">
        <f>'Dane wejściowe'!C23</f>
        <v>0</v>
      </c>
      <c r="D13" s="93" t="str">
        <f>'Dane wejściowe'!B38</f>
        <v>Obiekt 11</v>
      </c>
      <c r="E13" s="87">
        <f>'Dane wejściowe'!C38</f>
        <v>0</v>
      </c>
      <c r="F13" s="202">
        <f>'Dane wejściowe'!D38</f>
        <v>0</v>
      </c>
      <c r="G13" s="87">
        <f>'Dane wejściowe'!E38</f>
        <v>0</v>
      </c>
      <c r="H13" s="87" t="str">
        <f>'Dane wejściowe'!F38</f>
        <v/>
      </c>
      <c r="I13" s="125" t="str">
        <f>'Dane wejściowe'!G38</f>
        <v/>
      </c>
      <c r="J13" s="125" t="str">
        <f>'Dane wejściowe'!H38</f>
        <v/>
      </c>
      <c r="K13" s="125" t="str">
        <f>'Dane wejściowe'!I38</f>
        <v/>
      </c>
      <c r="L13" s="125" t="str">
        <f>'Dane wejściowe'!J38</f>
        <v/>
      </c>
      <c r="P13" s="87">
        <f t="shared" si="6"/>
        <v>0</v>
      </c>
      <c r="Q13" s="87">
        <f t="shared" si="3"/>
        <v>0</v>
      </c>
      <c r="R13" s="87">
        <f t="shared" si="3"/>
        <v>0</v>
      </c>
      <c r="S13" s="87">
        <f t="shared" si="3"/>
        <v>0</v>
      </c>
      <c r="W13" s="87">
        <f t="shared" si="7"/>
        <v>0</v>
      </c>
      <c r="X13" s="87">
        <f t="shared" si="4"/>
        <v>0</v>
      </c>
      <c r="Y13" s="87">
        <f t="shared" si="4"/>
        <v>0</v>
      </c>
      <c r="Z13" s="87">
        <f t="shared" si="4"/>
        <v>0</v>
      </c>
      <c r="AD13" s="87">
        <f t="shared" si="8"/>
        <v>0</v>
      </c>
      <c r="AE13" s="87">
        <f t="shared" si="8"/>
        <v>0</v>
      </c>
      <c r="AF13" s="87">
        <f t="shared" si="8"/>
        <v>0</v>
      </c>
      <c r="AG13" s="87">
        <f t="shared" si="8"/>
        <v>0</v>
      </c>
    </row>
    <row r="14" spans="2:35" hidden="1" x14ac:dyDescent="0.2">
      <c r="D14" s="93" t="str">
        <f>'Dane wejściowe'!B39</f>
        <v>Obiekt 12</v>
      </c>
      <c r="E14" s="87">
        <f>'Dane wejściowe'!C39</f>
        <v>0</v>
      </c>
      <c r="F14" s="202">
        <f>'Dane wejściowe'!D39</f>
        <v>0</v>
      </c>
      <c r="G14" s="87">
        <f>'Dane wejściowe'!E39</f>
        <v>0</v>
      </c>
      <c r="H14" s="87" t="str">
        <f>'Dane wejściowe'!F39</f>
        <v/>
      </c>
      <c r="I14" s="125" t="str">
        <f>'Dane wejściowe'!G39</f>
        <v/>
      </c>
      <c r="J14" s="125" t="str">
        <f>'Dane wejściowe'!H39</f>
        <v/>
      </c>
      <c r="K14" s="125" t="str">
        <f>'Dane wejściowe'!I39</f>
        <v/>
      </c>
      <c r="L14" s="125" t="str">
        <f>'Dane wejściowe'!J39</f>
        <v/>
      </c>
      <c r="P14" s="87">
        <f t="shared" si="6"/>
        <v>0</v>
      </c>
      <c r="Q14" s="87">
        <f t="shared" si="3"/>
        <v>0</v>
      </c>
      <c r="R14" s="87">
        <f t="shared" si="3"/>
        <v>0</v>
      </c>
      <c r="S14" s="87">
        <f t="shared" si="3"/>
        <v>0</v>
      </c>
      <c r="W14" s="87">
        <f t="shared" si="7"/>
        <v>0</v>
      </c>
      <c r="X14" s="87">
        <f t="shared" si="4"/>
        <v>0</v>
      </c>
      <c r="Y14" s="87">
        <f t="shared" si="4"/>
        <v>0</v>
      </c>
      <c r="Z14" s="87">
        <f t="shared" si="4"/>
        <v>0</v>
      </c>
      <c r="AD14" s="87">
        <f t="shared" si="8"/>
        <v>0</v>
      </c>
      <c r="AE14" s="87">
        <f t="shared" si="8"/>
        <v>0</v>
      </c>
      <c r="AF14" s="87">
        <f t="shared" si="8"/>
        <v>0</v>
      </c>
      <c r="AG14" s="87">
        <f t="shared" si="8"/>
        <v>0</v>
      </c>
    </row>
    <row r="15" spans="2:35" hidden="1" x14ac:dyDescent="0.2">
      <c r="D15" s="93" t="str">
        <f>'Dane wejściowe'!B40</f>
        <v>Obiekt 13</v>
      </c>
      <c r="E15" s="87">
        <f>'Dane wejściowe'!C40</f>
        <v>0</v>
      </c>
      <c r="F15" s="202">
        <f>'Dane wejściowe'!D40</f>
        <v>0</v>
      </c>
      <c r="G15" s="87">
        <f>'Dane wejściowe'!E40</f>
        <v>0</v>
      </c>
      <c r="H15" s="87" t="str">
        <f>'Dane wejściowe'!F40</f>
        <v/>
      </c>
      <c r="I15" s="125" t="str">
        <f>'Dane wejściowe'!G40</f>
        <v/>
      </c>
      <c r="J15" s="125" t="str">
        <f>'Dane wejściowe'!H40</f>
        <v/>
      </c>
      <c r="K15" s="125" t="str">
        <f>'Dane wejściowe'!I40</f>
        <v/>
      </c>
      <c r="L15" s="125" t="str">
        <f>'Dane wejściowe'!J40</f>
        <v/>
      </c>
      <c r="P15" s="87">
        <f t="shared" si="6"/>
        <v>0</v>
      </c>
      <c r="Q15" s="87">
        <f t="shared" si="3"/>
        <v>0</v>
      </c>
      <c r="R15" s="87">
        <f t="shared" si="3"/>
        <v>0</v>
      </c>
      <c r="S15" s="87">
        <f t="shared" si="3"/>
        <v>0</v>
      </c>
      <c r="W15" s="87">
        <f t="shared" si="7"/>
        <v>0</v>
      </c>
      <c r="X15" s="87">
        <f t="shared" si="4"/>
        <v>0</v>
      </c>
      <c r="Y15" s="87">
        <f t="shared" si="4"/>
        <v>0</v>
      </c>
      <c r="Z15" s="87">
        <f t="shared" si="4"/>
        <v>0</v>
      </c>
      <c r="AD15" s="87">
        <f t="shared" si="8"/>
        <v>0</v>
      </c>
      <c r="AE15" s="87">
        <f t="shared" si="8"/>
        <v>0</v>
      </c>
      <c r="AF15" s="87">
        <f t="shared" si="8"/>
        <v>0</v>
      </c>
      <c r="AG15" s="87">
        <f t="shared" si="8"/>
        <v>0</v>
      </c>
    </row>
    <row r="16" spans="2:35" hidden="1" x14ac:dyDescent="0.2">
      <c r="D16" s="93" t="str">
        <f>'Dane wejściowe'!B41</f>
        <v>Obiekt 14</v>
      </c>
      <c r="E16" s="87">
        <f>'Dane wejściowe'!C41</f>
        <v>0</v>
      </c>
      <c r="F16" s="202">
        <f>'Dane wejściowe'!D41</f>
        <v>0</v>
      </c>
      <c r="G16" s="87">
        <f>'Dane wejściowe'!E41</f>
        <v>0</v>
      </c>
      <c r="H16" s="87" t="str">
        <f>'Dane wejściowe'!F41</f>
        <v/>
      </c>
      <c r="I16" s="125" t="str">
        <f>'Dane wejściowe'!G41</f>
        <v/>
      </c>
      <c r="J16" s="125" t="str">
        <f>'Dane wejściowe'!H41</f>
        <v/>
      </c>
      <c r="K16" s="125" t="str">
        <f>'Dane wejściowe'!I41</f>
        <v/>
      </c>
      <c r="L16" s="125" t="str">
        <f>'Dane wejściowe'!J41</f>
        <v/>
      </c>
      <c r="P16" s="87">
        <f t="shared" si="6"/>
        <v>0</v>
      </c>
      <c r="Q16" s="87">
        <f t="shared" si="3"/>
        <v>0</v>
      </c>
      <c r="R16" s="87">
        <f t="shared" si="3"/>
        <v>0</v>
      </c>
      <c r="S16" s="87">
        <f t="shared" si="3"/>
        <v>0</v>
      </c>
      <c r="W16" s="87">
        <f t="shared" si="7"/>
        <v>0</v>
      </c>
      <c r="X16" s="87">
        <f t="shared" si="4"/>
        <v>0</v>
      </c>
      <c r="Y16" s="87">
        <f t="shared" si="4"/>
        <v>0</v>
      </c>
      <c r="Z16" s="87">
        <f t="shared" si="4"/>
        <v>0</v>
      </c>
      <c r="AD16" s="87">
        <f t="shared" si="8"/>
        <v>0</v>
      </c>
      <c r="AE16" s="87">
        <f t="shared" si="8"/>
        <v>0</v>
      </c>
      <c r="AF16" s="87">
        <f t="shared" si="8"/>
        <v>0</v>
      </c>
      <c r="AG16" s="87">
        <f t="shared" si="8"/>
        <v>0</v>
      </c>
    </row>
    <row r="17" spans="4:33" ht="17" hidden="1" thickBot="1" x14ac:dyDescent="0.25">
      <c r="D17" s="94" t="str">
        <f>'Dane wejściowe'!B42</f>
        <v>Obiekt 15</v>
      </c>
      <c r="E17" s="95">
        <f>'Dane wejściowe'!C42</f>
        <v>0</v>
      </c>
      <c r="F17" s="204">
        <f>'Dane wejściowe'!D42</f>
        <v>0</v>
      </c>
      <c r="G17" s="95">
        <f>'Dane wejściowe'!E42</f>
        <v>0</v>
      </c>
      <c r="H17" s="95" t="str">
        <f>'Dane wejściowe'!F42</f>
        <v/>
      </c>
      <c r="I17" s="129" t="str">
        <f>'Dane wejściowe'!G42</f>
        <v/>
      </c>
      <c r="J17" s="129" t="str">
        <f>'Dane wejściowe'!H42</f>
        <v/>
      </c>
      <c r="K17" s="129" t="str">
        <f>'Dane wejściowe'!I42</f>
        <v/>
      </c>
      <c r="L17" s="129" t="str">
        <f>'Dane wejściowe'!J42</f>
        <v/>
      </c>
      <c r="P17" s="87">
        <f t="shared" si="6"/>
        <v>0</v>
      </c>
      <c r="Q17" s="87">
        <f t="shared" si="3"/>
        <v>0</v>
      </c>
      <c r="R17" s="87">
        <f t="shared" si="3"/>
        <v>0</v>
      </c>
      <c r="S17" s="87">
        <f t="shared" si="3"/>
        <v>0</v>
      </c>
      <c r="W17" s="87">
        <f t="shared" si="7"/>
        <v>0</v>
      </c>
      <c r="X17" s="87">
        <f t="shared" si="4"/>
        <v>0</v>
      </c>
      <c r="Y17" s="87">
        <f t="shared" si="4"/>
        <v>0</v>
      </c>
      <c r="Z17" s="87">
        <f t="shared" si="4"/>
        <v>0</v>
      </c>
      <c r="AD17" s="87">
        <f t="shared" si="8"/>
        <v>0</v>
      </c>
      <c r="AE17" s="87">
        <f t="shared" si="8"/>
        <v>0</v>
      </c>
      <c r="AF17" s="87">
        <f t="shared" si="8"/>
        <v>0</v>
      </c>
      <c r="AG17" s="87">
        <f t="shared" si="8"/>
        <v>0</v>
      </c>
    </row>
    <row r="18" spans="4:33" hidden="1" x14ac:dyDescent="0.2">
      <c r="I18" s="96"/>
      <c r="O18" s="171" t="s">
        <v>373</v>
      </c>
      <c r="P18" s="165">
        <f>SUM(P3:P17)</f>
        <v>0</v>
      </c>
      <c r="Q18" s="165">
        <f t="shared" ref="Q18:S18" si="9">SUM(Q3:Q17)</f>
        <v>0</v>
      </c>
      <c r="R18" s="165">
        <f t="shared" si="9"/>
        <v>0</v>
      </c>
      <c r="S18" s="165">
        <f t="shared" si="9"/>
        <v>0</v>
      </c>
      <c r="V18" s="165" t="s">
        <v>374</v>
      </c>
      <c r="W18" s="165">
        <f>SUM(W3:W17)</f>
        <v>0</v>
      </c>
      <c r="X18" s="165">
        <f t="shared" ref="X18:Z18" si="10">SUM(X3:X17)</f>
        <v>0</v>
      </c>
      <c r="Y18" s="165">
        <f t="shared" si="10"/>
        <v>0</v>
      </c>
      <c r="Z18" s="165">
        <f t="shared" si="10"/>
        <v>0</v>
      </c>
      <c r="AC18" s="165" t="s">
        <v>375</v>
      </c>
      <c r="AD18" s="165">
        <f>SUM(AD3:AD17)</f>
        <v>0</v>
      </c>
      <c r="AE18" s="165">
        <f t="shared" ref="AE18:AG18" si="11">SUM(AE3:AE17)</f>
        <v>0</v>
      </c>
      <c r="AF18" s="165">
        <f t="shared" si="11"/>
        <v>0</v>
      </c>
      <c r="AG18" s="165">
        <f t="shared" si="11"/>
        <v>0</v>
      </c>
    </row>
    <row r="19" spans="4:33" hidden="1" x14ac:dyDescent="0.2">
      <c r="D19" s="124"/>
      <c r="E19" s="124"/>
      <c r="F19" s="205"/>
      <c r="O19" s="87" t="s">
        <v>378</v>
      </c>
      <c r="P19" s="87">
        <f>SUM(P18:U18)</f>
        <v>0</v>
      </c>
      <c r="V19" s="87" t="s">
        <v>378</v>
      </c>
      <c r="W19" s="87">
        <f>SUM(W18:AB18)</f>
        <v>0</v>
      </c>
      <c r="AC19" s="87" t="s">
        <v>378</v>
      </c>
      <c r="AD19" s="87">
        <f>SUM(AD18:AI18)</f>
        <v>0</v>
      </c>
    </row>
    <row r="20" spans="4:33" hidden="1" x14ac:dyDescent="0.2">
      <c r="D20" s="124"/>
      <c r="E20" s="124"/>
      <c r="F20" s="205"/>
      <c r="P20" s="87" t="b">
        <f>P19=I40</f>
        <v>1</v>
      </c>
      <c r="W20" s="87" t="b">
        <f>W19=I40</f>
        <v>1</v>
      </c>
      <c r="AD20" s="87" t="b">
        <f>AD19=J40</f>
        <v>1</v>
      </c>
    </row>
    <row r="21" spans="4:33" hidden="1" x14ac:dyDescent="0.2">
      <c r="D21" s="124"/>
      <c r="E21" s="124"/>
      <c r="F21" s="205"/>
    </row>
    <row r="22" spans="4:33" hidden="1" x14ac:dyDescent="0.2">
      <c r="D22" s="124"/>
      <c r="E22" s="124"/>
      <c r="F22" s="205"/>
    </row>
    <row r="23" spans="4:33" hidden="1" x14ac:dyDescent="0.2">
      <c r="D23" s="124"/>
      <c r="E23" s="124"/>
      <c r="F23" s="205"/>
    </row>
    <row r="24" spans="4:33" hidden="1" x14ac:dyDescent="0.2">
      <c r="D24" s="124"/>
      <c r="E24" s="124"/>
      <c r="F24" s="205"/>
    </row>
    <row r="25" spans="4:33" hidden="1" x14ac:dyDescent="0.2">
      <c r="D25" s="124"/>
      <c r="E25" s="124"/>
      <c r="F25" s="205"/>
    </row>
    <row r="26" spans="4:33" hidden="1" x14ac:dyDescent="0.2">
      <c r="D26" s="124"/>
      <c r="E26" s="124"/>
      <c r="F26" s="205"/>
    </row>
    <row r="27" spans="4:33" hidden="1" x14ac:dyDescent="0.2">
      <c r="D27" s="124"/>
      <c r="E27" s="124"/>
      <c r="F27" s="205"/>
    </row>
    <row r="28" spans="4:33" hidden="1" x14ac:dyDescent="0.2">
      <c r="D28" s="124"/>
      <c r="E28" s="124"/>
      <c r="F28" s="205"/>
    </row>
    <row r="29" spans="4:33" hidden="1" x14ac:dyDescent="0.2">
      <c r="D29" s="124"/>
      <c r="E29" s="124"/>
      <c r="F29" s="205"/>
    </row>
    <row r="30" spans="4:33" hidden="1" x14ac:dyDescent="0.2">
      <c r="D30" s="124"/>
      <c r="E30" s="124"/>
      <c r="F30" s="205"/>
    </row>
    <row r="31" spans="4:33" ht="26" hidden="1" customHeight="1" x14ac:dyDescent="0.2">
      <c r="D31" s="124"/>
      <c r="E31" s="124"/>
      <c r="F31" s="205"/>
    </row>
    <row r="32" spans="4:33" ht="39" customHeight="1" x14ac:dyDescent="0.2">
      <c r="D32" s="124"/>
      <c r="E32" s="124"/>
      <c r="F32" s="205"/>
    </row>
    <row r="33" spans="1:19" s="131" customFormat="1" ht="24" x14ac:dyDescent="0.2">
      <c r="B33" s="88" t="s">
        <v>118</v>
      </c>
      <c r="C33" s="88"/>
      <c r="D33" s="132" t="s">
        <v>229</v>
      </c>
      <c r="E33" s="132"/>
      <c r="F33" s="206"/>
      <c r="G33" s="87"/>
      <c r="H33" s="87"/>
      <c r="I33" s="87"/>
      <c r="J33" s="87"/>
      <c r="K33" s="87"/>
      <c r="L33" s="87"/>
      <c r="M33" s="87"/>
      <c r="N33" s="87"/>
    </row>
    <row r="34" spans="1:19" x14ac:dyDescent="0.2">
      <c r="D34" s="124"/>
      <c r="E34" s="124"/>
      <c r="F34" s="205"/>
      <c r="G34" s="124"/>
    </row>
    <row r="35" spans="1:19" ht="24" x14ac:dyDescent="0.2">
      <c r="A35" s="89"/>
      <c r="B35" s="134" t="s">
        <v>66</v>
      </c>
      <c r="C35" s="134"/>
      <c r="D35" s="90" t="s">
        <v>8</v>
      </c>
      <c r="E35" s="90"/>
      <c r="F35" s="200"/>
      <c r="G35" s="124"/>
      <c r="K35" s="135"/>
      <c r="L35" s="135"/>
    </row>
    <row r="36" spans="1:19" ht="24" x14ac:dyDescent="0.2">
      <c r="A36" s="89"/>
      <c r="B36" s="134"/>
      <c r="C36" s="134"/>
      <c r="D36" s="90"/>
      <c r="E36" s="90"/>
      <c r="F36" s="200"/>
      <c r="G36" s="124"/>
      <c r="K36" s="135"/>
      <c r="L36" s="135"/>
    </row>
    <row r="37" spans="1:19" ht="21" x14ac:dyDescent="0.2">
      <c r="B37" s="153" t="s">
        <v>271</v>
      </c>
      <c r="D37" s="124"/>
      <c r="E37" s="124"/>
      <c r="F37" s="205"/>
    </row>
    <row r="38" spans="1:19" x14ac:dyDescent="0.2">
      <c r="A38" s="135"/>
      <c r="D38" s="124"/>
      <c r="E38" s="124"/>
      <c r="F38" s="205"/>
      <c r="J38" s="262" t="s">
        <v>17</v>
      </c>
      <c r="K38" s="262"/>
      <c r="L38" s="262"/>
    </row>
    <row r="39" spans="1:19" ht="52" customHeight="1" x14ac:dyDescent="0.2">
      <c r="A39" s="260" t="s">
        <v>145</v>
      </c>
      <c r="B39" s="137" t="s">
        <v>18</v>
      </c>
      <c r="C39" s="137" t="s">
        <v>401</v>
      </c>
      <c r="D39" s="137" t="s">
        <v>192</v>
      </c>
      <c r="E39" s="137" t="s">
        <v>177</v>
      </c>
      <c r="F39" s="138" t="s">
        <v>222</v>
      </c>
      <c r="G39" s="138" t="s">
        <v>181</v>
      </c>
      <c r="H39" s="92" t="s">
        <v>39</v>
      </c>
      <c r="I39" s="138" t="s">
        <v>67</v>
      </c>
      <c r="J39" s="91" t="s">
        <v>364</v>
      </c>
      <c r="K39" s="136" t="s">
        <v>381</v>
      </c>
      <c r="L39" s="136" t="s">
        <v>365</v>
      </c>
      <c r="M39" s="236" t="s">
        <v>195</v>
      </c>
      <c r="N39" s="237"/>
      <c r="O39" s="237"/>
      <c r="P39" s="238"/>
      <c r="Q39" s="137" t="s">
        <v>19</v>
      </c>
      <c r="R39" s="139" t="s">
        <v>77</v>
      </c>
      <c r="S39" s="139" t="s">
        <v>123</v>
      </c>
    </row>
    <row r="40" spans="1:19" ht="66" customHeight="1" x14ac:dyDescent="0.2">
      <c r="A40" s="261"/>
      <c r="B40" s="140"/>
      <c r="C40" s="141"/>
      <c r="D40" s="141"/>
      <c r="E40" s="141"/>
      <c r="F40" s="207"/>
      <c r="G40" s="141"/>
      <c r="H40" s="230">
        <f>SUM(H41:H85)</f>
        <v>0</v>
      </c>
      <c r="I40" s="230">
        <f>SUM(I41:I85)</f>
        <v>0</v>
      </c>
      <c r="J40" s="230">
        <f t="shared" ref="J40:L40" si="12">SUM(J41:J85)</f>
        <v>0</v>
      </c>
      <c r="K40" s="230">
        <f t="shared" si="12"/>
        <v>0</v>
      </c>
      <c r="L40" s="230">
        <f t="shared" si="12"/>
        <v>0</v>
      </c>
      <c r="M40" s="143" t="s">
        <v>193</v>
      </c>
      <c r="N40" s="143" t="s">
        <v>427</v>
      </c>
      <c r="O40" s="143" t="s">
        <v>197</v>
      </c>
      <c r="P40" s="91" t="s">
        <v>194</v>
      </c>
      <c r="Q40" s="140"/>
      <c r="R40" s="140"/>
      <c r="S40" s="140"/>
    </row>
    <row r="41" spans="1:19" x14ac:dyDescent="0.2">
      <c r="A41" s="144" t="s">
        <v>21</v>
      </c>
      <c r="B41" s="116"/>
      <c r="C41" s="147"/>
      <c r="D41" s="145" t="str">
        <f>IF(C41=0,"",VLOOKUP(C41,$D$3:$F$17,3,0))</f>
        <v/>
      </c>
      <c r="E41" s="140" t="str">
        <f t="shared" ref="E41:E55" si="13">IF(C41=0,"",VLOOKUP(C41,$D$3:$G$17,4,0))</f>
        <v/>
      </c>
      <c r="F41" s="208"/>
      <c r="G41" s="146" t="str">
        <f>IF(C41=0,"",VLOOKUP(C41&amp;F41,Podmioty!A38:D127,4,0))</f>
        <v/>
      </c>
      <c r="H41" s="209"/>
      <c r="I41" s="209"/>
      <c r="J41" s="233" t="str">
        <f>IF(C41=0,"",IF($G41="nie dotyczy",0,ROUND(G41*I41,2)))</f>
        <v/>
      </c>
      <c r="K41" s="233" t="str">
        <f>IF(C41=0,"",IF(J41=0,0,J41-L41))</f>
        <v/>
      </c>
      <c r="L41" s="233" t="str">
        <f>IF(C41=0,"",IF(J41=0,0,IF(E41=$I$2,ROUND(I41*0.1,2),0)))</f>
        <v/>
      </c>
      <c r="M41" s="116"/>
      <c r="N41" s="156"/>
      <c r="O41" s="157"/>
      <c r="P41" s="116"/>
      <c r="Q41" s="148"/>
      <c r="R41" s="148"/>
      <c r="S41" s="148"/>
    </row>
    <row r="42" spans="1:19" x14ac:dyDescent="0.2">
      <c r="A42" s="144" t="s">
        <v>22</v>
      </c>
      <c r="B42" s="116"/>
      <c r="C42" s="147"/>
      <c r="D42" s="145" t="str">
        <f t="shared" ref="D42:D85" si="14">IF(C42=0,"",VLOOKUP(C42,$D$3:$F$17,3,0))</f>
        <v/>
      </c>
      <c r="E42" s="140" t="str">
        <f t="shared" si="13"/>
        <v/>
      </c>
      <c r="F42" s="208"/>
      <c r="G42" s="146" t="str">
        <f>IF(C42=0,"",VLOOKUP(C42&amp;F42,Podmioty!$A$39:$D$128,4,0))</f>
        <v/>
      </c>
      <c r="H42" s="209"/>
      <c r="I42" s="209"/>
      <c r="J42" s="233" t="str">
        <f t="shared" ref="J42:J85" si="15">IF(C42=0,"",IF($G42="nie dotyczy",0,ROUND(G42*I42,2)))</f>
        <v/>
      </c>
      <c r="K42" s="233" t="str">
        <f t="shared" ref="K42:K85" si="16">IF(C42=0,"",IF(J42=0,0,J42-L42))</f>
        <v/>
      </c>
      <c r="L42" s="233" t="str">
        <f t="shared" ref="L42:L85" si="17">IF(C42=0,"",IF(J42=0,0,IF(E42=$I$2,ROUND(I42*0.1,2),0)))</f>
        <v/>
      </c>
      <c r="M42" s="116"/>
      <c r="N42" s="156"/>
      <c r="O42" s="157"/>
      <c r="P42" s="116"/>
      <c r="Q42" s="116"/>
      <c r="R42" s="116"/>
      <c r="S42" s="116"/>
    </row>
    <row r="43" spans="1:19" x14ac:dyDescent="0.2">
      <c r="A43" s="144" t="s">
        <v>23</v>
      </c>
      <c r="B43" s="116"/>
      <c r="C43" s="147"/>
      <c r="D43" s="145" t="str">
        <f t="shared" si="14"/>
        <v/>
      </c>
      <c r="E43" s="140" t="str">
        <f t="shared" si="13"/>
        <v/>
      </c>
      <c r="F43" s="208"/>
      <c r="G43" s="146" t="str">
        <f>IF(C43=0,"",VLOOKUP(C43&amp;F43,Podmioty!$A$39:$D$128,4,0))</f>
        <v/>
      </c>
      <c r="H43" s="209"/>
      <c r="I43" s="209"/>
      <c r="J43" s="233" t="str">
        <f t="shared" si="15"/>
        <v/>
      </c>
      <c r="K43" s="233" t="str">
        <f t="shared" si="16"/>
        <v/>
      </c>
      <c r="L43" s="233" t="str">
        <f t="shared" si="17"/>
        <v/>
      </c>
      <c r="M43" s="116"/>
      <c r="N43" s="156"/>
      <c r="O43" s="157"/>
      <c r="P43" s="116"/>
      <c r="Q43" s="116"/>
      <c r="R43" s="116"/>
      <c r="S43" s="116"/>
    </row>
    <row r="44" spans="1:19" x14ac:dyDescent="0.2">
      <c r="A44" s="144" t="s">
        <v>24</v>
      </c>
      <c r="B44" s="116"/>
      <c r="C44" s="114"/>
      <c r="D44" s="145" t="str">
        <f t="shared" si="14"/>
        <v/>
      </c>
      <c r="E44" s="140" t="str">
        <f t="shared" si="13"/>
        <v/>
      </c>
      <c r="F44" s="208"/>
      <c r="G44" s="146" t="str">
        <f>IF(C44=0,"",VLOOKUP(C44&amp;F44,Podmioty!$A$39:$D$128,4,0))</f>
        <v/>
      </c>
      <c r="H44" s="209"/>
      <c r="I44" s="209"/>
      <c r="J44" s="233" t="str">
        <f t="shared" si="15"/>
        <v/>
      </c>
      <c r="K44" s="233" t="str">
        <f t="shared" si="16"/>
        <v/>
      </c>
      <c r="L44" s="233" t="str">
        <f t="shared" si="17"/>
        <v/>
      </c>
      <c r="M44" s="116"/>
      <c r="N44" s="156"/>
      <c r="O44" s="157"/>
      <c r="P44" s="116"/>
      <c r="Q44" s="116"/>
      <c r="R44" s="116"/>
      <c r="S44" s="116"/>
    </row>
    <row r="45" spans="1:19" x14ac:dyDescent="0.2">
      <c r="A45" s="144" t="s">
        <v>25</v>
      </c>
      <c r="B45" s="116"/>
      <c r="C45" s="147"/>
      <c r="D45" s="145" t="str">
        <f t="shared" si="14"/>
        <v/>
      </c>
      <c r="E45" s="140" t="str">
        <f t="shared" si="13"/>
        <v/>
      </c>
      <c r="F45" s="208"/>
      <c r="G45" s="146" t="str">
        <f>IF(C45=0,"",VLOOKUP(C45&amp;F45,Podmioty!$A$39:$D$128,4,0))</f>
        <v/>
      </c>
      <c r="H45" s="209"/>
      <c r="I45" s="209"/>
      <c r="J45" s="233" t="str">
        <f t="shared" si="15"/>
        <v/>
      </c>
      <c r="K45" s="233" t="str">
        <f t="shared" si="16"/>
        <v/>
      </c>
      <c r="L45" s="233" t="str">
        <f t="shared" si="17"/>
        <v/>
      </c>
      <c r="M45" s="116"/>
      <c r="N45" s="149"/>
      <c r="O45" s="157"/>
      <c r="P45" s="116"/>
      <c r="Q45" s="116"/>
      <c r="R45" s="116"/>
      <c r="S45" s="116"/>
    </row>
    <row r="46" spans="1:19" x14ac:dyDescent="0.2">
      <c r="A46" s="144" t="s">
        <v>26</v>
      </c>
      <c r="B46" s="116"/>
      <c r="C46" s="147"/>
      <c r="D46" s="145" t="str">
        <f t="shared" si="14"/>
        <v/>
      </c>
      <c r="E46" s="140" t="str">
        <f t="shared" si="13"/>
        <v/>
      </c>
      <c r="F46" s="208"/>
      <c r="G46" s="146" t="str">
        <f>IF(C46=0,"",VLOOKUP(C46&amp;F46,Podmioty!$A$39:$D$128,4,0))</f>
        <v/>
      </c>
      <c r="H46" s="209"/>
      <c r="I46" s="209"/>
      <c r="J46" s="233" t="str">
        <f t="shared" si="15"/>
        <v/>
      </c>
      <c r="K46" s="233" t="str">
        <f t="shared" si="16"/>
        <v/>
      </c>
      <c r="L46" s="233" t="str">
        <f t="shared" si="17"/>
        <v/>
      </c>
      <c r="M46" s="116"/>
      <c r="N46" s="149"/>
      <c r="O46" s="157"/>
      <c r="P46" s="116"/>
      <c r="Q46" s="116"/>
      <c r="R46" s="116"/>
      <c r="S46" s="116"/>
    </row>
    <row r="47" spans="1:19" x14ac:dyDescent="0.2">
      <c r="A47" s="144" t="s">
        <v>27</v>
      </c>
      <c r="B47" s="116"/>
      <c r="C47" s="114"/>
      <c r="D47" s="145" t="str">
        <f t="shared" si="14"/>
        <v/>
      </c>
      <c r="E47" s="140" t="str">
        <f t="shared" si="13"/>
        <v/>
      </c>
      <c r="F47" s="208"/>
      <c r="G47" s="146" t="str">
        <f>IF(C47=0,"",VLOOKUP(C47&amp;F47,Podmioty!$A$39:$D$128,4,0))</f>
        <v/>
      </c>
      <c r="H47" s="209"/>
      <c r="I47" s="209"/>
      <c r="J47" s="233" t="str">
        <f t="shared" si="15"/>
        <v/>
      </c>
      <c r="K47" s="233" t="str">
        <f t="shared" si="16"/>
        <v/>
      </c>
      <c r="L47" s="233" t="str">
        <f t="shared" si="17"/>
        <v/>
      </c>
      <c r="M47" s="116"/>
      <c r="N47" s="149"/>
      <c r="O47" s="157"/>
      <c r="P47" s="116"/>
      <c r="Q47" s="116"/>
      <c r="R47" s="116"/>
      <c r="S47" s="116"/>
    </row>
    <row r="48" spans="1:19" x14ac:dyDescent="0.2">
      <c r="A48" s="144" t="s">
        <v>28</v>
      </c>
      <c r="B48" s="116"/>
      <c r="C48" s="147"/>
      <c r="D48" s="145" t="str">
        <f t="shared" si="14"/>
        <v/>
      </c>
      <c r="E48" s="140" t="str">
        <f t="shared" si="13"/>
        <v/>
      </c>
      <c r="F48" s="208"/>
      <c r="G48" s="146" t="str">
        <f>IF(C48=0,"",VLOOKUP(C48&amp;F48,Podmioty!$A$39:$D$128,4,0))</f>
        <v/>
      </c>
      <c r="H48" s="209"/>
      <c r="I48" s="209"/>
      <c r="J48" s="233" t="str">
        <f t="shared" si="15"/>
        <v/>
      </c>
      <c r="K48" s="233" t="str">
        <f t="shared" si="16"/>
        <v/>
      </c>
      <c r="L48" s="233" t="str">
        <f t="shared" si="17"/>
        <v/>
      </c>
      <c r="M48" s="116"/>
      <c r="N48" s="149"/>
      <c r="O48" s="157"/>
      <c r="P48" s="116"/>
      <c r="Q48" s="116"/>
      <c r="R48" s="116"/>
      <c r="S48" s="116"/>
    </row>
    <row r="49" spans="1:19" x14ac:dyDescent="0.2">
      <c r="A49" s="144" t="s">
        <v>29</v>
      </c>
      <c r="B49" s="116"/>
      <c r="C49" s="114"/>
      <c r="D49" s="145" t="str">
        <f t="shared" si="14"/>
        <v/>
      </c>
      <c r="E49" s="140" t="str">
        <f t="shared" si="13"/>
        <v/>
      </c>
      <c r="F49" s="208"/>
      <c r="G49" s="146" t="str">
        <f>IF(C49=0,"",VLOOKUP(C49&amp;F49,Podmioty!$A$39:$D$128,4,0))</f>
        <v/>
      </c>
      <c r="H49" s="209"/>
      <c r="I49" s="209"/>
      <c r="J49" s="233" t="str">
        <f t="shared" si="15"/>
        <v/>
      </c>
      <c r="K49" s="233" t="str">
        <f t="shared" si="16"/>
        <v/>
      </c>
      <c r="L49" s="233" t="str">
        <f t="shared" si="17"/>
        <v/>
      </c>
      <c r="M49" s="116"/>
      <c r="N49" s="149"/>
      <c r="O49" s="157"/>
      <c r="P49" s="116"/>
      <c r="Q49" s="116"/>
      <c r="R49" s="116"/>
      <c r="S49" s="116"/>
    </row>
    <row r="50" spans="1:19" x14ac:dyDescent="0.2">
      <c r="A50" s="144" t="s">
        <v>30</v>
      </c>
      <c r="B50" s="116"/>
      <c r="C50" s="147"/>
      <c r="D50" s="145" t="str">
        <f t="shared" si="14"/>
        <v/>
      </c>
      <c r="E50" s="140" t="str">
        <f t="shared" si="13"/>
        <v/>
      </c>
      <c r="F50" s="208"/>
      <c r="G50" s="146" t="str">
        <f>IF(C50=0,"",VLOOKUP(C50&amp;F50,Podmioty!$A$39:$D$128,4,0))</f>
        <v/>
      </c>
      <c r="H50" s="209"/>
      <c r="I50" s="209"/>
      <c r="J50" s="233" t="str">
        <f t="shared" si="15"/>
        <v/>
      </c>
      <c r="K50" s="233" t="str">
        <f t="shared" si="16"/>
        <v/>
      </c>
      <c r="L50" s="233" t="str">
        <f t="shared" si="17"/>
        <v/>
      </c>
      <c r="M50" s="116"/>
      <c r="N50" s="149"/>
      <c r="O50" s="157"/>
      <c r="P50" s="116"/>
      <c r="Q50" s="116"/>
      <c r="R50" s="116"/>
      <c r="S50" s="116"/>
    </row>
    <row r="51" spans="1:19" x14ac:dyDescent="0.2">
      <c r="A51" s="144" t="s">
        <v>31</v>
      </c>
      <c r="B51" s="116"/>
      <c r="C51" s="147"/>
      <c r="D51" s="145" t="str">
        <f t="shared" si="14"/>
        <v/>
      </c>
      <c r="E51" s="140" t="str">
        <f t="shared" si="13"/>
        <v/>
      </c>
      <c r="F51" s="208"/>
      <c r="G51" s="146" t="str">
        <f>IF(C51=0,"",VLOOKUP(C51&amp;F51,Podmioty!$A$39:$D$128,4,0))</f>
        <v/>
      </c>
      <c r="H51" s="209"/>
      <c r="I51" s="209"/>
      <c r="J51" s="233" t="str">
        <f t="shared" si="15"/>
        <v/>
      </c>
      <c r="K51" s="233" t="str">
        <f t="shared" si="16"/>
        <v/>
      </c>
      <c r="L51" s="233" t="str">
        <f t="shared" si="17"/>
        <v/>
      </c>
      <c r="M51" s="116"/>
      <c r="N51" s="149"/>
      <c r="O51" s="157"/>
      <c r="P51" s="116"/>
      <c r="Q51" s="116"/>
      <c r="R51" s="116"/>
      <c r="S51" s="116"/>
    </row>
    <row r="52" spans="1:19" x14ac:dyDescent="0.2">
      <c r="A52" s="144" t="s">
        <v>32</v>
      </c>
      <c r="B52" s="116"/>
      <c r="C52" s="114"/>
      <c r="D52" s="145" t="str">
        <f t="shared" si="14"/>
        <v/>
      </c>
      <c r="E52" s="140" t="str">
        <f t="shared" si="13"/>
        <v/>
      </c>
      <c r="F52" s="208"/>
      <c r="G52" s="146" t="str">
        <f>IF(C52=0,"",VLOOKUP(C52&amp;F52,Podmioty!$A$39:$D$128,4,0))</f>
        <v/>
      </c>
      <c r="H52" s="209"/>
      <c r="I52" s="209"/>
      <c r="J52" s="233" t="str">
        <f t="shared" si="15"/>
        <v/>
      </c>
      <c r="K52" s="233" t="str">
        <f t="shared" si="16"/>
        <v/>
      </c>
      <c r="L52" s="233" t="str">
        <f t="shared" si="17"/>
        <v/>
      </c>
      <c r="M52" s="116"/>
      <c r="N52" s="149"/>
      <c r="O52" s="157"/>
      <c r="P52" s="116"/>
      <c r="Q52" s="116"/>
      <c r="R52" s="116"/>
      <c r="S52" s="116"/>
    </row>
    <row r="53" spans="1:19" x14ac:dyDescent="0.2">
      <c r="A53" s="144" t="s">
        <v>68</v>
      </c>
      <c r="B53" s="116"/>
      <c r="C53" s="147"/>
      <c r="D53" s="145" t="str">
        <f t="shared" si="14"/>
        <v/>
      </c>
      <c r="E53" s="140" t="str">
        <f t="shared" si="13"/>
        <v/>
      </c>
      <c r="F53" s="208"/>
      <c r="G53" s="146" t="str">
        <f>IF(C53=0,"",VLOOKUP(C53&amp;F53,Podmioty!$A$39:$D$128,4,0))</f>
        <v/>
      </c>
      <c r="H53" s="209"/>
      <c r="I53" s="209"/>
      <c r="J53" s="233" t="str">
        <f t="shared" si="15"/>
        <v/>
      </c>
      <c r="K53" s="233" t="str">
        <f t="shared" si="16"/>
        <v/>
      </c>
      <c r="L53" s="233" t="str">
        <f t="shared" si="17"/>
        <v/>
      </c>
      <c r="M53" s="116"/>
      <c r="N53" s="149"/>
      <c r="O53" s="157"/>
      <c r="P53" s="116"/>
      <c r="Q53" s="116"/>
      <c r="R53" s="116"/>
      <c r="S53" s="116"/>
    </row>
    <row r="54" spans="1:19" x14ac:dyDescent="0.2">
      <c r="A54" s="144" t="s">
        <v>69</v>
      </c>
      <c r="B54" s="116"/>
      <c r="C54" s="114"/>
      <c r="D54" s="145" t="str">
        <f t="shared" si="14"/>
        <v/>
      </c>
      <c r="E54" s="140" t="str">
        <f t="shared" si="13"/>
        <v/>
      </c>
      <c r="F54" s="208"/>
      <c r="G54" s="146" t="str">
        <f>IF(C54=0,"",VLOOKUP(C54&amp;F54,Podmioty!$A$39:$D$128,4,0))</f>
        <v/>
      </c>
      <c r="H54" s="209"/>
      <c r="I54" s="209"/>
      <c r="J54" s="233" t="str">
        <f t="shared" si="15"/>
        <v/>
      </c>
      <c r="K54" s="233" t="str">
        <f t="shared" si="16"/>
        <v/>
      </c>
      <c r="L54" s="233" t="str">
        <f t="shared" si="17"/>
        <v/>
      </c>
      <c r="M54" s="116"/>
      <c r="N54" s="149"/>
      <c r="O54" s="157"/>
      <c r="P54" s="116"/>
      <c r="Q54" s="116"/>
      <c r="R54" s="116"/>
      <c r="S54" s="116"/>
    </row>
    <row r="55" spans="1:19" x14ac:dyDescent="0.2">
      <c r="A55" s="144" t="s">
        <v>70</v>
      </c>
      <c r="B55" s="116"/>
      <c r="C55" s="147"/>
      <c r="D55" s="145" t="str">
        <f t="shared" si="14"/>
        <v/>
      </c>
      <c r="E55" s="140" t="str">
        <f t="shared" si="13"/>
        <v/>
      </c>
      <c r="F55" s="208"/>
      <c r="G55" s="146" t="str">
        <f>IF(C55=0,"",VLOOKUP(C55&amp;F55,Podmioty!$A$39:$D$128,4,0))</f>
        <v/>
      </c>
      <c r="H55" s="209"/>
      <c r="I55" s="209"/>
      <c r="J55" s="233" t="str">
        <f t="shared" si="15"/>
        <v/>
      </c>
      <c r="K55" s="233" t="str">
        <f t="shared" si="16"/>
        <v/>
      </c>
      <c r="L55" s="233" t="str">
        <f t="shared" si="17"/>
        <v/>
      </c>
      <c r="M55" s="116"/>
      <c r="N55" s="149"/>
      <c r="O55" s="157"/>
      <c r="P55" s="116"/>
      <c r="Q55" s="116"/>
      <c r="R55" s="116"/>
      <c r="S55" s="116"/>
    </row>
    <row r="56" spans="1:19" x14ac:dyDescent="0.2">
      <c r="A56" s="144" t="s">
        <v>71</v>
      </c>
      <c r="B56" s="116"/>
      <c r="C56" s="147"/>
      <c r="D56" s="145" t="str">
        <f t="shared" si="14"/>
        <v/>
      </c>
      <c r="E56" s="140" t="str">
        <f t="shared" ref="E56:E85" si="18">IF(C56=0,"",VLOOKUP(C56,$D$3:$G$17,4,0))</f>
        <v/>
      </c>
      <c r="F56" s="208"/>
      <c r="G56" s="146" t="str">
        <f>IF(C56=0,"",VLOOKUP(C56&amp;F56,Podmioty!$A$39:$D$128,4,0))</f>
        <v/>
      </c>
      <c r="H56" s="209"/>
      <c r="I56" s="209"/>
      <c r="J56" s="233" t="str">
        <f t="shared" si="15"/>
        <v/>
      </c>
      <c r="K56" s="233" t="str">
        <f t="shared" si="16"/>
        <v/>
      </c>
      <c r="L56" s="233" t="str">
        <f t="shared" si="17"/>
        <v/>
      </c>
      <c r="M56" s="116"/>
      <c r="N56" s="149"/>
      <c r="O56" s="157"/>
      <c r="P56" s="116"/>
      <c r="Q56" s="116"/>
      <c r="R56" s="116"/>
      <c r="S56" s="116"/>
    </row>
    <row r="57" spans="1:19" x14ac:dyDescent="0.2">
      <c r="A57" s="144" t="s">
        <v>72</v>
      </c>
      <c r="B57" s="116"/>
      <c r="C57" s="147"/>
      <c r="D57" s="145" t="str">
        <f t="shared" si="14"/>
        <v/>
      </c>
      <c r="E57" s="140" t="str">
        <f t="shared" si="18"/>
        <v/>
      </c>
      <c r="F57" s="208"/>
      <c r="G57" s="146" t="str">
        <f>IF(C57=0,"",VLOOKUP(C57&amp;F57,Podmioty!$A$39:$D$128,4,0))</f>
        <v/>
      </c>
      <c r="H57" s="209"/>
      <c r="I57" s="209"/>
      <c r="J57" s="233" t="str">
        <f t="shared" si="15"/>
        <v/>
      </c>
      <c r="K57" s="233" t="str">
        <f t="shared" si="16"/>
        <v/>
      </c>
      <c r="L57" s="233" t="str">
        <f t="shared" si="17"/>
        <v/>
      </c>
      <c r="M57" s="116"/>
      <c r="N57" s="149"/>
      <c r="O57" s="157"/>
      <c r="P57" s="116"/>
      <c r="Q57" s="116"/>
      <c r="R57" s="116"/>
      <c r="S57" s="116"/>
    </row>
    <row r="58" spans="1:19" x14ac:dyDescent="0.2">
      <c r="A58" s="144" t="s">
        <v>73</v>
      </c>
      <c r="B58" s="116"/>
      <c r="C58" s="147"/>
      <c r="D58" s="145" t="str">
        <f t="shared" si="14"/>
        <v/>
      </c>
      <c r="E58" s="140" t="str">
        <f t="shared" si="18"/>
        <v/>
      </c>
      <c r="F58" s="208"/>
      <c r="G58" s="146" t="str">
        <f>IF(C58=0,"",VLOOKUP(C58&amp;F58,Podmioty!$A$39:$D$128,4,0))</f>
        <v/>
      </c>
      <c r="H58" s="209"/>
      <c r="I58" s="209"/>
      <c r="J58" s="233" t="str">
        <f t="shared" si="15"/>
        <v/>
      </c>
      <c r="K58" s="233" t="str">
        <f t="shared" si="16"/>
        <v/>
      </c>
      <c r="L58" s="233" t="str">
        <f t="shared" si="17"/>
        <v/>
      </c>
      <c r="M58" s="116"/>
      <c r="N58" s="149"/>
      <c r="O58" s="157"/>
      <c r="P58" s="116"/>
      <c r="Q58" s="116"/>
      <c r="R58" s="116"/>
      <c r="S58" s="116"/>
    </row>
    <row r="59" spans="1:19" x14ac:dyDescent="0.2">
      <c r="A59" s="144" t="s">
        <v>74</v>
      </c>
      <c r="B59" s="116"/>
      <c r="C59" s="147"/>
      <c r="D59" s="145" t="str">
        <f t="shared" si="14"/>
        <v/>
      </c>
      <c r="E59" s="140" t="str">
        <f t="shared" si="18"/>
        <v/>
      </c>
      <c r="F59" s="208"/>
      <c r="G59" s="146" t="str">
        <f>IF(C59=0,"",VLOOKUP(C59&amp;F59,Podmioty!$A$39:$D$128,4,0))</f>
        <v/>
      </c>
      <c r="H59" s="209"/>
      <c r="I59" s="209"/>
      <c r="J59" s="233" t="str">
        <f t="shared" si="15"/>
        <v/>
      </c>
      <c r="K59" s="233" t="str">
        <f t="shared" si="16"/>
        <v/>
      </c>
      <c r="L59" s="233" t="str">
        <f t="shared" si="17"/>
        <v/>
      </c>
      <c r="M59" s="116"/>
      <c r="N59" s="149"/>
      <c r="O59" s="157"/>
      <c r="P59" s="116"/>
      <c r="Q59" s="116"/>
      <c r="R59" s="116"/>
      <c r="S59" s="116"/>
    </row>
    <row r="60" spans="1:19" x14ac:dyDescent="0.2">
      <c r="A60" s="144" t="s">
        <v>75</v>
      </c>
      <c r="B60" s="116"/>
      <c r="C60" s="147"/>
      <c r="D60" s="145" t="str">
        <f t="shared" si="14"/>
        <v/>
      </c>
      <c r="E60" s="140" t="str">
        <f t="shared" si="18"/>
        <v/>
      </c>
      <c r="F60" s="208"/>
      <c r="G60" s="146" t="str">
        <f>IF(C60=0,"",VLOOKUP(C60&amp;F60,Podmioty!$A$39:$D$128,4,0))</f>
        <v/>
      </c>
      <c r="H60" s="209"/>
      <c r="I60" s="209"/>
      <c r="J60" s="233" t="str">
        <f t="shared" si="15"/>
        <v/>
      </c>
      <c r="K60" s="233" t="str">
        <f t="shared" si="16"/>
        <v/>
      </c>
      <c r="L60" s="233" t="str">
        <f t="shared" si="17"/>
        <v/>
      </c>
      <c r="M60" s="116"/>
      <c r="N60" s="149"/>
      <c r="O60" s="157"/>
      <c r="P60" s="116"/>
      <c r="Q60" s="116"/>
      <c r="R60" s="116"/>
      <c r="S60" s="116"/>
    </row>
    <row r="61" spans="1:19" x14ac:dyDescent="0.2">
      <c r="A61" s="144" t="s">
        <v>76</v>
      </c>
      <c r="B61" s="116"/>
      <c r="C61" s="147"/>
      <c r="D61" s="145" t="str">
        <f t="shared" si="14"/>
        <v/>
      </c>
      <c r="E61" s="140" t="str">
        <f t="shared" si="18"/>
        <v/>
      </c>
      <c r="F61" s="208"/>
      <c r="G61" s="146" t="str">
        <f>IF(C61=0,"",VLOOKUP(C61&amp;F61,Podmioty!$A$39:$D$128,4,0))</f>
        <v/>
      </c>
      <c r="H61" s="209"/>
      <c r="I61" s="209"/>
      <c r="J61" s="233" t="str">
        <f t="shared" si="15"/>
        <v/>
      </c>
      <c r="K61" s="233" t="str">
        <f t="shared" si="16"/>
        <v/>
      </c>
      <c r="L61" s="233" t="str">
        <f t="shared" si="17"/>
        <v/>
      </c>
      <c r="M61" s="116"/>
      <c r="N61" s="149"/>
      <c r="O61" s="157"/>
      <c r="P61" s="116"/>
      <c r="Q61" s="116"/>
      <c r="R61" s="116"/>
      <c r="S61" s="116"/>
    </row>
    <row r="62" spans="1:19" x14ac:dyDescent="0.2">
      <c r="A62" s="144" t="s">
        <v>201</v>
      </c>
      <c r="B62" s="116"/>
      <c r="C62" s="147"/>
      <c r="D62" s="145" t="str">
        <f t="shared" si="14"/>
        <v/>
      </c>
      <c r="E62" s="140" t="str">
        <f t="shared" si="18"/>
        <v/>
      </c>
      <c r="F62" s="208"/>
      <c r="G62" s="146" t="str">
        <f>IF(C62=0,"",VLOOKUP(C62&amp;F62,Podmioty!$A$39:$D$128,4,0))</f>
        <v/>
      </c>
      <c r="H62" s="209"/>
      <c r="I62" s="209"/>
      <c r="J62" s="233" t="str">
        <f t="shared" si="15"/>
        <v/>
      </c>
      <c r="K62" s="233" t="str">
        <f t="shared" si="16"/>
        <v/>
      </c>
      <c r="L62" s="233" t="str">
        <f t="shared" si="17"/>
        <v/>
      </c>
      <c r="M62" s="116"/>
      <c r="N62" s="149"/>
      <c r="O62" s="157"/>
      <c r="P62" s="116"/>
      <c r="Q62" s="116"/>
      <c r="R62" s="116"/>
      <c r="S62" s="116"/>
    </row>
    <row r="63" spans="1:19" x14ac:dyDescent="0.2">
      <c r="A63" s="144" t="s">
        <v>202</v>
      </c>
      <c r="B63" s="116"/>
      <c r="C63" s="147"/>
      <c r="D63" s="145" t="str">
        <f t="shared" si="14"/>
        <v/>
      </c>
      <c r="E63" s="140" t="str">
        <f t="shared" si="18"/>
        <v/>
      </c>
      <c r="F63" s="208"/>
      <c r="G63" s="146" t="str">
        <f>IF(C63=0,"",VLOOKUP(C63&amp;F63,Podmioty!$A$39:$D$128,4,0))</f>
        <v/>
      </c>
      <c r="H63" s="209"/>
      <c r="I63" s="209"/>
      <c r="J63" s="233" t="str">
        <f t="shared" si="15"/>
        <v/>
      </c>
      <c r="K63" s="233" t="str">
        <f t="shared" si="16"/>
        <v/>
      </c>
      <c r="L63" s="233" t="str">
        <f t="shared" si="17"/>
        <v/>
      </c>
      <c r="M63" s="116"/>
      <c r="N63" s="149"/>
      <c r="O63" s="157"/>
      <c r="P63" s="116"/>
      <c r="Q63" s="116"/>
      <c r="R63" s="116"/>
      <c r="S63" s="116"/>
    </row>
    <row r="64" spans="1:19" x14ac:dyDescent="0.2">
      <c r="A64" s="144" t="s">
        <v>203</v>
      </c>
      <c r="B64" s="116"/>
      <c r="C64" s="147"/>
      <c r="D64" s="145" t="str">
        <f t="shared" si="14"/>
        <v/>
      </c>
      <c r="E64" s="140" t="str">
        <f t="shared" si="18"/>
        <v/>
      </c>
      <c r="F64" s="208"/>
      <c r="G64" s="146" t="str">
        <f>IF(C64=0,"",VLOOKUP(C64&amp;F64,Podmioty!$A$39:$D$128,4,0))</f>
        <v/>
      </c>
      <c r="H64" s="209"/>
      <c r="I64" s="209"/>
      <c r="J64" s="233" t="str">
        <f t="shared" si="15"/>
        <v/>
      </c>
      <c r="K64" s="233" t="str">
        <f t="shared" si="16"/>
        <v/>
      </c>
      <c r="L64" s="233" t="str">
        <f t="shared" si="17"/>
        <v/>
      </c>
      <c r="M64" s="116"/>
      <c r="N64" s="149"/>
      <c r="O64" s="157"/>
      <c r="P64" s="116"/>
      <c r="Q64" s="116"/>
      <c r="R64" s="116"/>
      <c r="S64" s="116"/>
    </row>
    <row r="65" spans="1:19" x14ac:dyDescent="0.2">
      <c r="A65" s="144" t="s">
        <v>204</v>
      </c>
      <c r="B65" s="116"/>
      <c r="C65" s="147"/>
      <c r="D65" s="145" t="str">
        <f t="shared" si="14"/>
        <v/>
      </c>
      <c r="E65" s="140" t="str">
        <f t="shared" si="18"/>
        <v/>
      </c>
      <c r="F65" s="208"/>
      <c r="G65" s="146" t="str">
        <f>IF(C65=0,"",VLOOKUP(C65&amp;F65,Podmioty!$A$39:$D$128,4,0))</f>
        <v/>
      </c>
      <c r="H65" s="209"/>
      <c r="I65" s="209"/>
      <c r="J65" s="233" t="str">
        <f t="shared" si="15"/>
        <v/>
      </c>
      <c r="K65" s="233" t="str">
        <f t="shared" si="16"/>
        <v/>
      </c>
      <c r="L65" s="233" t="str">
        <f t="shared" si="17"/>
        <v/>
      </c>
      <c r="M65" s="116"/>
      <c r="N65" s="149"/>
      <c r="O65" s="157"/>
      <c r="P65" s="116"/>
      <c r="Q65" s="116"/>
      <c r="R65" s="116"/>
      <c r="S65" s="116"/>
    </row>
    <row r="66" spans="1:19" x14ac:dyDescent="0.2">
      <c r="A66" s="144" t="s">
        <v>205</v>
      </c>
      <c r="B66" s="116"/>
      <c r="C66" s="147"/>
      <c r="D66" s="145" t="str">
        <f t="shared" si="14"/>
        <v/>
      </c>
      <c r="E66" s="140" t="str">
        <f t="shared" si="18"/>
        <v/>
      </c>
      <c r="F66" s="208"/>
      <c r="G66" s="146" t="str">
        <f>IF(C66=0,"",VLOOKUP(C66&amp;F66,Podmioty!$A$39:$D$128,4,0))</f>
        <v/>
      </c>
      <c r="H66" s="209"/>
      <c r="I66" s="209"/>
      <c r="J66" s="233" t="str">
        <f t="shared" si="15"/>
        <v/>
      </c>
      <c r="K66" s="233" t="str">
        <f t="shared" si="16"/>
        <v/>
      </c>
      <c r="L66" s="233" t="str">
        <f t="shared" si="17"/>
        <v/>
      </c>
      <c r="M66" s="116"/>
      <c r="N66" s="149"/>
      <c r="O66" s="157"/>
      <c r="P66" s="116"/>
      <c r="Q66" s="116"/>
      <c r="R66" s="116"/>
      <c r="S66" s="116"/>
    </row>
    <row r="67" spans="1:19" x14ac:dyDescent="0.2">
      <c r="A67" s="144" t="s">
        <v>206</v>
      </c>
      <c r="B67" s="116"/>
      <c r="C67" s="147"/>
      <c r="D67" s="145" t="str">
        <f t="shared" si="14"/>
        <v/>
      </c>
      <c r="E67" s="140" t="str">
        <f t="shared" si="18"/>
        <v/>
      </c>
      <c r="F67" s="208"/>
      <c r="G67" s="146" t="str">
        <f>IF(C67=0,"",VLOOKUP(C67&amp;F67,Podmioty!$A$39:$D$128,4,0))</f>
        <v/>
      </c>
      <c r="H67" s="209"/>
      <c r="I67" s="209"/>
      <c r="J67" s="233" t="str">
        <f t="shared" si="15"/>
        <v/>
      </c>
      <c r="K67" s="233" t="str">
        <f t="shared" si="16"/>
        <v/>
      </c>
      <c r="L67" s="233" t="str">
        <f t="shared" si="17"/>
        <v/>
      </c>
      <c r="M67" s="116"/>
      <c r="N67" s="149"/>
      <c r="O67" s="157"/>
      <c r="P67" s="116"/>
      <c r="Q67" s="116"/>
      <c r="R67" s="116"/>
      <c r="S67" s="116"/>
    </row>
    <row r="68" spans="1:19" x14ac:dyDescent="0.2">
      <c r="A68" s="144" t="s">
        <v>207</v>
      </c>
      <c r="B68" s="116"/>
      <c r="C68" s="147"/>
      <c r="D68" s="145" t="str">
        <f t="shared" si="14"/>
        <v/>
      </c>
      <c r="E68" s="140" t="str">
        <f t="shared" si="18"/>
        <v/>
      </c>
      <c r="F68" s="208"/>
      <c r="G68" s="146" t="str">
        <f>IF(C68=0,"",VLOOKUP(C68&amp;F68,Podmioty!$A$39:$D$128,4,0))</f>
        <v/>
      </c>
      <c r="H68" s="209"/>
      <c r="I68" s="209"/>
      <c r="J68" s="233" t="str">
        <f t="shared" si="15"/>
        <v/>
      </c>
      <c r="K68" s="233" t="str">
        <f t="shared" si="16"/>
        <v/>
      </c>
      <c r="L68" s="233" t="str">
        <f t="shared" si="17"/>
        <v/>
      </c>
      <c r="M68" s="116"/>
      <c r="N68" s="149"/>
      <c r="O68" s="157"/>
      <c r="P68" s="116"/>
      <c r="Q68" s="116"/>
      <c r="R68" s="116"/>
      <c r="S68" s="116"/>
    </row>
    <row r="69" spans="1:19" x14ac:dyDescent="0.2">
      <c r="A69" s="144" t="s">
        <v>208</v>
      </c>
      <c r="B69" s="116"/>
      <c r="C69" s="147"/>
      <c r="D69" s="145" t="str">
        <f t="shared" si="14"/>
        <v/>
      </c>
      <c r="E69" s="140" t="str">
        <f t="shared" si="18"/>
        <v/>
      </c>
      <c r="F69" s="208"/>
      <c r="G69" s="146" t="str">
        <f>IF(C69=0,"",VLOOKUP(C69&amp;F69,Podmioty!$A$39:$D$128,4,0))</f>
        <v/>
      </c>
      <c r="H69" s="209"/>
      <c r="I69" s="209"/>
      <c r="J69" s="233" t="str">
        <f t="shared" si="15"/>
        <v/>
      </c>
      <c r="K69" s="233" t="str">
        <f t="shared" si="16"/>
        <v/>
      </c>
      <c r="L69" s="233" t="str">
        <f t="shared" si="17"/>
        <v/>
      </c>
      <c r="M69" s="116"/>
      <c r="N69" s="149"/>
      <c r="O69" s="157"/>
      <c r="P69" s="116"/>
      <c r="Q69" s="116"/>
      <c r="R69" s="116"/>
      <c r="S69" s="116"/>
    </row>
    <row r="70" spans="1:19" x14ac:dyDescent="0.2">
      <c r="A70" s="144" t="s">
        <v>209</v>
      </c>
      <c r="B70" s="116"/>
      <c r="C70" s="147"/>
      <c r="D70" s="145" t="str">
        <f t="shared" si="14"/>
        <v/>
      </c>
      <c r="E70" s="140" t="str">
        <f t="shared" si="18"/>
        <v/>
      </c>
      <c r="F70" s="208"/>
      <c r="G70" s="146" t="str">
        <f>IF(C70=0,"",VLOOKUP(C70&amp;F70,Podmioty!$A$39:$D$128,4,0))</f>
        <v/>
      </c>
      <c r="H70" s="209"/>
      <c r="I70" s="209"/>
      <c r="J70" s="233" t="str">
        <f t="shared" si="15"/>
        <v/>
      </c>
      <c r="K70" s="233" t="str">
        <f t="shared" si="16"/>
        <v/>
      </c>
      <c r="L70" s="233" t="str">
        <f t="shared" si="17"/>
        <v/>
      </c>
      <c r="M70" s="116"/>
      <c r="N70" s="149"/>
      <c r="O70" s="157"/>
      <c r="P70" s="116"/>
      <c r="Q70" s="116"/>
      <c r="R70" s="116"/>
      <c r="S70" s="116"/>
    </row>
    <row r="71" spans="1:19" x14ac:dyDescent="0.2">
      <c r="A71" s="144" t="s">
        <v>210</v>
      </c>
      <c r="B71" s="116"/>
      <c r="C71" s="147"/>
      <c r="D71" s="145" t="str">
        <f t="shared" si="14"/>
        <v/>
      </c>
      <c r="E71" s="140" t="str">
        <f t="shared" si="18"/>
        <v/>
      </c>
      <c r="F71" s="208"/>
      <c r="G71" s="146" t="str">
        <f>IF(C71=0,"",VLOOKUP(C71&amp;F71,Podmioty!$A$39:$D$128,4,0))</f>
        <v/>
      </c>
      <c r="H71" s="209"/>
      <c r="I71" s="209"/>
      <c r="J71" s="233" t="str">
        <f t="shared" si="15"/>
        <v/>
      </c>
      <c r="K71" s="233" t="str">
        <f t="shared" si="16"/>
        <v/>
      </c>
      <c r="L71" s="233" t="str">
        <f t="shared" si="17"/>
        <v/>
      </c>
      <c r="M71" s="116"/>
      <c r="N71" s="149"/>
      <c r="O71" s="157"/>
      <c r="P71" s="116"/>
      <c r="Q71" s="116"/>
      <c r="R71" s="116"/>
      <c r="S71" s="116"/>
    </row>
    <row r="72" spans="1:19" x14ac:dyDescent="0.2">
      <c r="A72" s="144" t="s">
        <v>211</v>
      </c>
      <c r="B72" s="116"/>
      <c r="C72" s="147"/>
      <c r="D72" s="145" t="str">
        <f t="shared" si="14"/>
        <v/>
      </c>
      <c r="E72" s="140" t="str">
        <f t="shared" si="18"/>
        <v/>
      </c>
      <c r="F72" s="208"/>
      <c r="G72" s="146" t="str">
        <f>IF(C72=0,"",VLOOKUP(C72&amp;F72,Podmioty!$A$39:$D$128,4,0))</f>
        <v/>
      </c>
      <c r="H72" s="209"/>
      <c r="I72" s="209"/>
      <c r="J72" s="233" t="str">
        <f t="shared" si="15"/>
        <v/>
      </c>
      <c r="K72" s="233" t="str">
        <f t="shared" si="16"/>
        <v/>
      </c>
      <c r="L72" s="233" t="str">
        <f t="shared" si="17"/>
        <v/>
      </c>
      <c r="M72" s="116"/>
      <c r="N72" s="149"/>
      <c r="O72" s="157"/>
      <c r="P72" s="116"/>
      <c r="Q72" s="116"/>
      <c r="R72" s="116"/>
      <c r="S72" s="116"/>
    </row>
    <row r="73" spans="1:19" x14ac:dyDescent="0.2">
      <c r="A73" s="144" t="s">
        <v>212</v>
      </c>
      <c r="B73" s="116"/>
      <c r="C73" s="147"/>
      <c r="D73" s="145" t="str">
        <f t="shared" si="14"/>
        <v/>
      </c>
      <c r="E73" s="140" t="str">
        <f t="shared" si="18"/>
        <v/>
      </c>
      <c r="F73" s="208"/>
      <c r="G73" s="146" t="str">
        <f>IF(C73=0,"",VLOOKUP(C73&amp;F73,Podmioty!$A$39:$D$128,4,0))</f>
        <v/>
      </c>
      <c r="H73" s="209"/>
      <c r="I73" s="209"/>
      <c r="J73" s="233" t="str">
        <f t="shared" si="15"/>
        <v/>
      </c>
      <c r="K73" s="233" t="str">
        <f t="shared" si="16"/>
        <v/>
      </c>
      <c r="L73" s="233" t="str">
        <f t="shared" si="17"/>
        <v/>
      </c>
      <c r="M73" s="116"/>
      <c r="N73" s="149"/>
      <c r="O73" s="157"/>
      <c r="P73" s="116"/>
      <c r="Q73" s="116"/>
      <c r="R73" s="116"/>
      <c r="S73" s="116"/>
    </row>
    <row r="74" spans="1:19" x14ac:dyDescent="0.2">
      <c r="A74" s="144" t="s">
        <v>213</v>
      </c>
      <c r="B74" s="116"/>
      <c r="C74" s="147"/>
      <c r="D74" s="145" t="str">
        <f t="shared" si="14"/>
        <v/>
      </c>
      <c r="E74" s="140" t="str">
        <f t="shared" si="18"/>
        <v/>
      </c>
      <c r="F74" s="208"/>
      <c r="G74" s="146" t="str">
        <f>IF(C74=0,"",VLOOKUP(C74&amp;F74,Podmioty!$A$39:$D$128,4,0))</f>
        <v/>
      </c>
      <c r="H74" s="209"/>
      <c r="I74" s="209"/>
      <c r="J74" s="233" t="str">
        <f t="shared" si="15"/>
        <v/>
      </c>
      <c r="K74" s="233" t="str">
        <f t="shared" si="16"/>
        <v/>
      </c>
      <c r="L74" s="233" t="str">
        <f t="shared" si="17"/>
        <v/>
      </c>
      <c r="M74" s="116"/>
      <c r="N74" s="149"/>
      <c r="O74" s="157"/>
      <c r="P74" s="116"/>
      <c r="Q74" s="116"/>
      <c r="R74" s="116"/>
      <c r="S74" s="116"/>
    </row>
    <row r="75" spans="1:19" x14ac:dyDescent="0.2">
      <c r="A75" s="144" t="s">
        <v>214</v>
      </c>
      <c r="B75" s="116"/>
      <c r="C75" s="147"/>
      <c r="D75" s="145" t="str">
        <f t="shared" si="14"/>
        <v/>
      </c>
      <c r="E75" s="140" t="str">
        <f t="shared" si="18"/>
        <v/>
      </c>
      <c r="F75" s="208"/>
      <c r="G75" s="146" t="str">
        <f>IF(C75=0,"",VLOOKUP(C75&amp;F75,Podmioty!$A$39:$D$128,4,0))</f>
        <v/>
      </c>
      <c r="H75" s="209"/>
      <c r="I75" s="209"/>
      <c r="J75" s="233" t="str">
        <f t="shared" si="15"/>
        <v/>
      </c>
      <c r="K75" s="233" t="str">
        <f t="shared" si="16"/>
        <v/>
      </c>
      <c r="L75" s="233" t="str">
        <f t="shared" si="17"/>
        <v/>
      </c>
      <c r="M75" s="116"/>
      <c r="N75" s="149"/>
      <c r="O75" s="157"/>
      <c r="P75" s="116"/>
      <c r="Q75" s="116"/>
      <c r="R75" s="116"/>
      <c r="S75" s="116"/>
    </row>
    <row r="76" spans="1:19" x14ac:dyDescent="0.2">
      <c r="A76" s="144" t="s">
        <v>215</v>
      </c>
      <c r="B76" s="116"/>
      <c r="C76" s="147"/>
      <c r="D76" s="145" t="str">
        <f t="shared" si="14"/>
        <v/>
      </c>
      <c r="E76" s="140" t="str">
        <f t="shared" si="18"/>
        <v/>
      </c>
      <c r="F76" s="208"/>
      <c r="G76" s="146" t="str">
        <f>IF(C76=0,"",VLOOKUP(C76&amp;F76,Podmioty!$A$39:$D$128,4,0))</f>
        <v/>
      </c>
      <c r="H76" s="209"/>
      <c r="I76" s="209"/>
      <c r="J76" s="233" t="str">
        <f t="shared" si="15"/>
        <v/>
      </c>
      <c r="K76" s="233" t="str">
        <f t="shared" si="16"/>
        <v/>
      </c>
      <c r="L76" s="233" t="str">
        <f t="shared" si="17"/>
        <v/>
      </c>
      <c r="M76" s="116"/>
      <c r="N76" s="149"/>
      <c r="O76" s="157"/>
      <c r="P76" s="116"/>
      <c r="Q76" s="116"/>
      <c r="R76" s="116"/>
      <c r="S76" s="116"/>
    </row>
    <row r="77" spans="1:19" x14ac:dyDescent="0.2">
      <c r="A77" s="144" t="s">
        <v>216</v>
      </c>
      <c r="B77" s="116"/>
      <c r="C77" s="147"/>
      <c r="D77" s="145" t="str">
        <f t="shared" si="14"/>
        <v/>
      </c>
      <c r="E77" s="140" t="str">
        <f t="shared" si="18"/>
        <v/>
      </c>
      <c r="F77" s="208"/>
      <c r="G77" s="146" t="str">
        <f>IF(C77=0,"",VLOOKUP(C77&amp;F77,Podmioty!$A$39:$D$128,4,0))</f>
        <v/>
      </c>
      <c r="H77" s="209"/>
      <c r="I77" s="209"/>
      <c r="J77" s="233" t="str">
        <f t="shared" si="15"/>
        <v/>
      </c>
      <c r="K77" s="233" t="str">
        <f t="shared" si="16"/>
        <v/>
      </c>
      <c r="L77" s="233" t="str">
        <f t="shared" si="17"/>
        <v/>
      </c>
      <c r="M77" s="116"/>
      <c r="N77" s="149"/>
      <c r="O77" s="157"/>
      <c r="P77" s="116"/>
      <c r="Q77" s="116"/>
      <c r="R77" s="116"/>
      <c r="S77" s="116"/>
    </row>
    <row r="78" spans="1:19" x14ac:dyDescent="0.2">
      <c r="A78" s="144" t="s">
        <v>217</v>
      </c>
      <c r="B78" s="116"/>
      <c r="C78" s="147"/>
      <c r="D78" s="145" t="str">
        <f t="shared" si="14"/>
        <v/>
      </c>
      <c r="E78" s="140" t="str">
        <f t="shared" si="18"/>
        <v/>
      </c>
      <c r="F78" s="208"/>
      <c r="G78" s="146" t="str">
        <f>IF(C78=0,"",VLOOKUP(C78&amp;F78,Podmioty!$A$39:$D$128,4,0))</f>
        <v/>
      </c>
      <c r="H78" s="209"/>
      <c r="I78" s="209"/>
      <c r="J78" s="233" t="str">
        <f t="shared" si="15"/>
        <v/>
      </c>
      <c r="K78" s="233" t="str">
        <f t="shared" si="16"/>
        <v/>
      </c>
      <c r="L78" s="233" t="str">
        <f t="shared" si="17"/>
        <v/>
      </c>
      <c r="M78" s="116"/>
      <c r="N78" s="149"/>
      <c r="O78" s="157"/>
      <c r="P78" s="116"/>
      <c r="Q78" s="116"/>
      <c r="R78" s="116"/>
      <c r="S78" s="116"/>
    </row>
    <row r="79" spans="1:19" x14ac:dyDescent="0.2">
      <c r="A79" s="144" t="s">
        <v>218</v>
      </c>
      <c r="B79" s="116"/>
      <c r="C79" s="147"/>
      <c r="D79" s="145" t="str">
        <f t="shared" si="14"/>
        <v/>
      </c>
      <c r="E79" s="140" t="str">
        <f t="shared" si="18"/>
        <v/>
      </c>
      <c r="F79" s="208"/>
      <c r="G79" s="146" t="str">
        <f>IF(C79=0,"",VLOOKUP(C79&amp;F79,Podmioty!$A$39:$D$128,4,0))</f>
        <v/>
      </c>
      <c r="H79" s="209"/>
      <c r="I79" s="209"/>
      <c r="J79" s="233" t="str">
        <f t="shared" si="15"/>
        <v/>
      </c>
      <c r="K79" s="233" t="str">
        <f t="shared" si="16"/>
        <v/>
      </c>
      <c r="L79" s="233" t="str">
        <f t="shared" si="17"/>
        <v/>
      </c>
      <c r="M79" s="116"/>
      <c r="N79" s="149"/>
      <c r="O79" s="157"/>
      <c r="P79" s="116"/>
      <c r="Q79" s="116"/>
      <c r="R79" s="116"/>
      <c r="S79" s="116"/>
    </row>
    <row r="80" spans="1:19" x14ac:dyDescent="0.2">
      <c r="A80" s="144" t="s">
        <v>219</v>
      </c>
      <c r="B80" s="116"/>
      <c r="C80" s="147"/>
      <c r="D80" s="145" t="str">
        <f t="shared" si="14"/>
        <v/>
      </c>
      <c r="E80" s="140" t="str">
        <f t="shared" si="18"/>
        <v/>
      </c>
      <c r="F80" s="208"/>
      <c r="G80" s="146" t="str">
        <f>IF(C80=0,"",VLOOKUP(C80&amp;F80,Podmioty!$A$39:$D$128,4,0))</f>
        <v/>
      </c>
      <c r="H80" s="209"/>
      <c r="I80" s="209"/>
      <c r="J80" s="233" t="str">
        <f t="shared" si="15"/>
        <v/>
      </c>
      <c r="K80" s="233" t="str">
        <f t="shared" si="16"/>
        <v/>
      </c>
      <c r="L80" s="233" t="str">
        <f t="shared" si="17"/>
        <v/>
      </c>
      <c r="M80" s="116"/>
      <c r="N80" s="149"/>
      <c r="O80" s="157"/>
      <c r="P80" s="116"/>
      <c r="Q80" s="116"/>
      <c r="R80" s="116"/>
      <c r="S80" s="116"/>
    </row>
    <row r="81" spans="1:19" x14ac:dyDescent="0.2">
      <c r="A81" s="144" t="s">
        <v>220</v>
      </c>
      <c r="B81" s="116"/>
      <c r="C81" s="147"/>
      <c r="D81" s="145" t="str">
        <f t="shared" si="14"/>
        <v/>
      </c>
      <c r="E81" s="140" t="str">
        <f t="shared" si="18"/>
        <v/>
      </c>
      <c r="F81" s="208"/>
      <c r="G81" s="146" t="str">
        <f>IF(C81=0,"",VLOOKUP(C81&amp;F81,Podmioty!$A$39:$D$128,4,0))</f>
        <v/>
      </c>
      <c r="H81" s="209"/>
      <c r="I81" s="209"/>
      <c r="J81" s="233" t="str">
        <f t="shared" si="15"/>
        <v/>
      </c>
      <c r="K81" s="233" t="str">
        <f t="shared" si="16"/>
        <v/>
      </c>
      <c r="L81" s="233" t="str">
        <f t="shared" si="17"/>
        <v/>
      </c>
      <c r="M81" s="116"/>
      <c r="N81" s="149"/>
      <c r="O81" s="157"/>
      <c r="P81" s="116"/>
      <c r="Q81" s="116"/>
      <c r="R81" s="116"/>
      <c r="S81" s="116"/>
    </row>
    <row r="82" spans="1:19" x14ac:dyDescent="0.2">
      <c r="A82" s="144" t="s">
        <v>221</v>
      </c>
      <c r="B82" s="116"/>
      <c r="C82" s="147"/>
      <c r="D82" s="145" t="str">
        <f t="shared" si="14"/>
        <v/>
      </c>
      <c r="E82" s="140" t="str">
        <f t="shared" si="18"/>
        <v/>
      </c>
      <c r="F82" s="208"/>
      <c r="G82" s="146" t="str">
        <f>IF(C82=0,"",VLOOKUP(C82&amp;F82,Podmioty!$A$39:$D$128,4,0))</f>
        <v/>
      </c>
      <c r="H82" s="209"/>
      <c r="I82" s="209"/>
      <c r="J82" s="233" t="str">
        <f t="shared" si="15"/>
        <v/>
      </c>
      <c r="K82" s="233" t="str">
        <f t="shared" si="16"/>
        <v/>
      </c>
      <c r="L82" s="233" t="str">
        <f t="shared" si="17"/>
        <v/>
      </c>
      <c r="M82" s="116"/>
      <c r="N82" s="149"/>
      <c r="O82" s="157"/>
      <c r="P82" s="116"/>
      <c r="Q82" s="116"/>
      <c r="R82" s="116"/>
      <c r="S82" s="116"/>
    </row>
    <row r="83" spans="1:19" x14ac:dyDescent="0.2">
      <c r="A83" s="144" t="s">
        <v>226</v>
      </c>
      <c r="B83" s="116"/>
      <c r="C83" s="147"/>
      <c r="D83" s="145" t="str">
        <f t="shared" si="14"/>
        <v/>
      </c>
      <c r="E83" s="140" t="str">
        <f t="shared" si="18"/>
        <v/>
      </c>
      <c r="F83" s="208"/>
      <c r="G83" s="146" t="str">
        <f>IF(C83=0,"",VLOOKUP(C83&amp;F83,Podmioty!$A$39:$D$128,4,0))</f>
        <v/>
      </c>
      <c r="H83" s="209"/>
      <c r="I83" s="209"/>
      <c r="J83" s="233" t="str">
        <f t="shared" si="15"/>
        <v/>
      </c>
      <c r="K83" s="233" t="str">
        <f t="shared" si="16"/>
        <v/>
      </c>
      <c r="L83" s="233" t="str">
        <f t="shared" si="17"/>
        <v/>
      </c>
      <c r="M83" s="116"/>
      <c r="N83" s="149"/>
      <c r="O83" s="157"/>
      <c r="P83" s="116"/>
      <c r="Q83" s="116"/>
      <c r="R83" s="116"/>
      <c r="S83" s="116"/>
    </row>
    <row r="84" spans="1:19" x14ac:dyDescent="0.2">
      <c r="A84" s="144" t="s">
        <v>227</v>
      </c>
      <c r="B84" s="116"/>
      <c r="C84" s="147"/>
      <c r="D84" s="145" t="str">
        <f t="shared" si="14"/>
        <v/>
      </c>
      <c r="E84" s="140" t="str">
        <f t="shared" si="18"/>
        <v/>
      </c>
      <c r="F84" s="208"/>
      <c r="G84" s="146" t="str">
        <f>IF(C84=0,"",VLOOKUP(C84&amp;F84,Podmioty!$A$39:$D$128,4,0))</f>
        <v/>
      </c>
      <c r="H84" s="209"/>
      <c r="I84" s="209"/>
      <c r="J84" s="233" t="str">
        <f t="shared" si="15"/>
        <v/>
      </c>
      <c r="K84" s="233" t="str">
        <f t="shared" si="16"/>
        <v/>
      </c>
      <c r="L84" s="233" t="str">
        <f t="shared" si="17"/>
        <v/>
      </c>
      <c r="M84" s="116"/>
      <c r="N84" s="149"/>
      <c r="O84" s="157"/>
      <c r="P84" s="116"/>
      <c r="Q84" s="116"/>
      <c r="R84" s="116"/>
      <c r="S84" s="116"/>
    </row>
    <row r="85" spans="1:19" x14ac:dyDescent="0.2">
      <c r="A85" s="144" t="s">
        <v>228</v>
      </c>
      <c r="B85" s="116"/>
      <c r="C85" s="147"/>
      <c r="D85" s="145" t="str">
        <f t="shared" si="14"/>
        <v/>
      </c>
      <c r="E85" s="140" t="str">
        <f t="shared" si="18"/>
        <v/>
      </c>
      <c r="F85" s="208"/>
      <c r="G85" s="146" t="str">
        <f>IF(C85=0,"",VLOOKUP(C85&amp;F85,Podmioty!$A$39:$D$128,4,0))</f>
        <v/>
      </c>
      <c r="H85" s="209"/>
      <c r="I85" s="209"/>
      <c r="J85" s="233" t="str">
        <f t="shared" si="15"/>
        <v/>
      </c>
      <c r="K85" s="233" t="str">
        <f t="shared" si="16"/>
        <v/>
      </c>
      <c r="L85" s="233" t="str">
        <f t="shared" si="17"/>
        <v/>
      </c>
      <c r="M85" s="116"/>
      <c r="N85" s="149"/>
      <c r="O85" s="157"/>
      <c r="P85" s="116"/>
      <c r="Q85" s="116"/>
      <c r="R85" s="116"/>
      <c r="S85" s="116"/>
    </row>
    <row r="86" spans="1:19" x14ac:dyDescent="0.2">
      <c r="N86" s="124"/>
      <c r="O86" s="124"/>
    </row>
  </sheetData>
  <sheetProtection algorithmName="SHA-512" hashValue="sB5oqJxBaVE/HnlT90jruHvJ5L9ZAQiSQH2ThbWC5+x9P5snIZVoKSpWnZR9smNSIyXiDWOt2nwOa59UTjr/yA==" saltValue="JRRuCBBa89AnmP8TrPuNfQ==" spinCount="100000" sheet="1" formatCells="0" formatColumns="0" formatRows="0"/>
  <autoFilter ref="A40:S85" xr:uid="{00000000-0009-0000-0000-000005000000}"/>
  <mergeCells count="3">
    <mergeCell ref="A39:A40"/>
    <mergeCell ref="M39:P39"/>
    <mergeCell ref="J38:L38"/>
  </mergeCells>
  <conditionalFormatting sqref="G41:G85">
    <cfRule type="containsText" dxfId="4" priority="2" operator="containsText" text="nie dotyczy">
      <formula>NOT(ISERROR(SEARCH("nie dotyczy",G41)))</formula>
    </cfRule>
  </conditionalFormatting>
  <dataValidations count="2">
    <dataValidation type="list" allowBlank="1" showInputMessage="1" showErrorMessage="1" sqref="C41:C85" xr:uid="{00000000-0002-0000-0500-000000000000}">
      <formula1>$D$3:$D$17</formula1>
    </dataValidation>
    <dataValidation type="list" allowBlank="1" showInputMessage="1" showErrorMessage="1" sqref="F41:F85" xr:uid="{00000000-0002-0000-0500-000001000000}">
      <formula1>$I$2:$N$2</formula1>
    </dataValidation>
  </dataValidations>
  <pageMargins left="0.7" right="0.7" top="0.75" bottom="0.75" header="0.3" footer="0.3"/>
  <pageSetup paperSize="9" scale="31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75"/>
  <sheetViews>
    <sheetView showGridLines="0" topLeftCell="A24" zoomScaleNormal="100" workbookViewId="0">
      <selection activeCell="H31" sqref="H31:I33"/>
    </sheetView>
  </sheetViews>
  <sheetFormatPr baseColWidth="10" defaultColWidth="10.83203125" defaultRowHeight="16" x14ac:dyDescent="0.2"/>
  <cols>
    <col min="1" max="1" width="5.33203125" style="87" customWidth="1"/>
    <col min="2" max="2" width="24.83203125" style="87" customWidth="1"/>
    <col min="3" max="3" width="11.6640625" style="87" customWidth="1"/>
    <col min="4" max="4" width="26.33203125" style="87" customWidth="1"/>
    <col min="5" max="5" width="15.5" style="87" customWidth="1"/>
    <col min="6" max="6" width="17.5" style="87" customWidth="1"/>
    <col min="7" max="7" width="18.33203125" style="87" customWidth="1"/>
    <col min="8" max="9" width="25.1640625" style="87" customWidth="1"/>
    <col min="10" max="10" width="19.83203125" style="87" bestFit="1" customWidth="1"/>
    <col min="11" max="12" width="19.83203125" style="87" customWidth="1"/>
    <col min="13" max="13" width="29" style="87" customWidth="1"/>
    <col min="14" max="15" width="26.1640625" style="87" customWidth="1"/>
    <col min="16" max="16" width="22.5" style="87" customWidth="1"/>
    <col min="17" max="16384" width="10.83203125" style="87"/>
  </cols>
  <sheetData>
    <row r="1" spans="2:32" ht="17" hidden="1" thickBot="1" x14ac:dyDescent="0.25">
      <c r="M1" s="87" t="s">
        <v>400</v>
      </c>
      <c r="N1" s="87" t="s">
        <v>400</v>
      </c>
      <c r="P1" s="87" t="s">
        <v>371</v>
      </c>
      <c r="Q1" s="87" t="s">
        <v>371</v>
      </c>
      <c r="T1" s="87" t="s">
        <v>372</v>
      </c>
      <c r="U1" s="87" t="s">
        <v>372</v>
      </c>
    </row>
    <row r="2" spans="2:32" hidden="1" x14ac:dyDescent="0.2">
      <c r="B2" s="117"/>
      <c r="C2" s="118" t="s">
        <v>158</v>
      </c>
      <c r="D2" s="78"/>
      <c r="E2" s="119" t="s">
        <v>176</v>
      </c>
      <c r="F2" s="120" t="s">
        <v>158</v>
      </c>
      <c r="G2" s="121" t="str">
        <f>'Dane wejściowe'!E27</f>
        <v>Rodzaj pomocy</v>
      </c>
      <c r="H2" s="121" t="str">
        <f>'Dane wejściowe'!F27</f>
        <v>Wielkość podmiotu</v>
      </c>
      <c r="I2" s="122" t="str">
        <f>'Dane wejściowe'!G27</f>
        <v>Bez pomocy</v>
      </c>
      <c r="J2" s="122" t="str">
        <f>'Dane wejściowe'!H27</f>
        <v>pomoc de minimis</v>
      </c>
      <c r="K2" s="154"/>
      <c r="M2" s="122" t="str">
        <f>I2</f>
        <v>Bez pomocy</v>
      </c>
      <c r="N2" s="122" t="str">
        <f>J2</f>
        <v>pomoc de minimis</v>
      </c>
      <c r="P2" s="122" t="str">
        <f>I2</f>
        <v>Bez pomocy</v>
      </c>
      <c r="Q2" s="122" t="str">
        <f t="shared" ref="Q2" si="0">J2</f>
        <v>pomoc de minimis</v>
      </c>
      <c r="R2" s="122"/>
      <c r="T2" s="122" t="str">
        <f>M2</f>
        <v>Bez pomocy</v>
      </c>
      <c r="U2" s="122" t="str">
        <f t="shared" ref="U2" si="1">N2</f>
        <v>pomoc de minimis</v>
      </c>
      <c r="V2" s="122"/>
      <c r="W2" s="122"/>
      <c r="X2" s="122"/>
      <c r="Y2" s="122"/>
      <c r="AA2" s="122"/>
      <c r="AB2" s="122"/>
      <c r="AC2" s="122"/>
      <c r="AD2" s="122"/>
      <c r="AE2" s="122"/>
      <c r="AF2" s="122"/>
    </row>
    <row r="3" spans="2:32" hidden="1" x14ac:dyDescent="0.2">
      <c r="B3" s="123" t="s">
        <v>191</v>
      </c>
      <c r="C3" s="87">
        <f>'Dane wejściowe'!C13</f>
        <v>0</v>
      </c>
      <c r="D3" s="93" t="str">
        <f>'Dane wejściowe'!B28</f>
        <v>Obiekt 1</v>
      </c>
      <c r="E3" s="87">
        <f>'Dane wejściowe'!C28</f>
        <v>0</v>
      </c>
      <c r="F3" s="87">
        <f>'Dane wejściowe'!D28</f>
        <v>0</v>
      </c>
      <c r="G3" s="87">
        <f>'Dane wejściowe'!E28</f>
        <v>0</v>
      </c>
      <c r="H3" s="87" t="str">
        <f>'Dane wejściowe'!F28</f>
        <v/>
      </c>
      <c r="I3" s="124" t="str">
        <f>'Dane wejściowe'!G28</f>
        <v/>
      </c>
      <c r="J3" s="125" t="str">
        <f>'Dane wejściowe'!H28</f>
        <v/>
      </c>
      <c r="K3" s="126"/>
      <c r="L3" s="87" t="s">
        <v>198</v>
      </c>
      <c r="M3" s="87">
        <f>SUMIFS($H$31:$H$94,$F$31:$F$94,M$2,$C$31:$C$94,$D3)</f>
        <v>0</v>
      </c>
      <c r="N3" s="87">
        <f>SUMIFS($H$31:$H$94,$F$31:$F$94,N$2,$C$31:$C$94,$D3)</f>
        <v>0</v>
      </c>
      <c r="P3" s="87">
        <f>SUMIFS($I$31:$I$94,$F$31:$F$94,P$2,$C$31:$C$94,$D3)</f>
        <v>0</v>
      </c>
      <c r="Q3" s="87">
        <f>SUMIFS($I$31:$I$94,$F$31:$F$94,Q$2,$C$31:$C$94,$D3)</f>
        <v>0</v>
      </c>
      <c r="T3" s="87">
        <f>SUMIFS($J$31:$J$94,$F$31:$F$94,T$2,$C$31:$C$94,$D3)</f>
        <v>0</v>
      </c>
      <c r="U3" s="87">
        <f>SUMIFS($J$31:$J$94,$F$31:$F$94,U$2,$C$31:$C$94,$D3)</f>
        <v>0</v>
      </c>
    </row>
    <row r="4" spans="2:32" hidden="1" x14ac:dyDescent="0.2">
      <c r="B4" s="123" t="s">
        <v>148</v>
      </c>
      <c r="C4" s="87">
        <f>'Dane wejściowe'!C14</f>
        <v>0</v>
      </c>
      <c r="D4" s="93" t="str">
        <f>'Dane wejściowe'!B29</f>
        <v>Obiekt 2</v>
      </c>
      <c r="E4" s="87">
        <f>'Dane wejściowe'!C29</f>
        <v>0</v>
      </c>
      <c r="F4" s="87">
        <f>'Dane wejściowe'!D29</f>
        <v>0</v>
      </c>
      <c r="G4" s="87">
        <f>'Dane wejściowe'!E29</f>
        <v>0</v>
      </c>
      <c r="H4" s="87" t="str">
        <f>'Dane wejściowe'!F29</f>
        <v/>
      </c>
      <c r="I4" s="124" t="str">
        <f>'Dane wejściowe'!G29</f>
        <v/>
      </c>
      <c r="J4" s="125" t="str">
        <f>'Dane wejściowe'!H29</f>
        <v/>
      </c>
      <c r="K4" s="126"/>
      <c r="L4" s="87" t="s">
        <v>199</v>
      </c>
      <c r="M4" s="87">
        <f t="shared" ref="M4:N17" si="2">SUMIFS($H$31:$H$94,$F$31:$F$94,M$2,$C$31:$C$94,$D4)</f>
        <v>0</v>
      </c>
      <c r="N4" s="87">
        <f t="shared" si="2"/>
        <v>0</v>
      </c>
      <c r="P4" s="87">
        <f t="shared" ref="P4:Q17" si="3">SUMIFS($I$31:$I$94,$F$31:$F$94,P$2,$C$31:$C$94,$D4)</f>
        <v>0</v>
      </c>
      <c r="Q4" s="87">
        <f t="shared" si="3"/>
        <v>0</v>
      </c>
      <c r="T4" s="87">
        <f t="shared" ref="T4:U17" si="4">SUMIFS($J$31:$J$94,$F$31:$F$94,T$2,$C$31:$C$94,$D4)</f>
        <v>0</v>
      </c>
      <c r="U4" s="87">
        <f t="shared" si="4"/>
        <v>0</v>
      </c>
    </row>
    <row r="5" spans="2:32" hidden="1" x14ac:dyDescent="0.2">
      <c r="B5" s="123" t="s">
        <v>149</v>
      </c>
      <c r="C5" s="87">
        <f>'Dane wejściowe'!C15</f>
        <v>0</v>
      </c>
      <c r="D5" s="93" t="str">
        <f>'Dane wejściowe'!B30</f>
        <v>Obiekt 3</v>
      </c>
      <c r="E5" s="87">
        <f>'Dane wejściowe'!C30</f>
        <v>0</v>
      </c>
      <c r="F5" s="87">
        <f>'Dane wejściowe'!D30</f>
        <v>0</v>
      </c>
      <c r="G5" s="87">
        <f>'Dane wejściowe'!E30</f>
        <v>0</v>
      </c>
      <c r="H5" s="87" t="str">
        <f>'Dane wejściowe'!F30</f>
        <v/>
      </c>
      <c r="I5" s="125" t="str">
        <f>'Dane wejściowe'!G30</f>
        <v/>
      </c>
      <c r="J5" s="125" t="str">
        <f>'Dane wejściowe'!H30</f>
        <v/>
      </c>
      <c r="K5" s="126"/>
      <c r="M5" s="87">
        <f t="shared" si="2"/>
        <v>0</v>
      </c>
      <c r="N5" s="87">
        <f t="shared" si="2"/>
        <v>0</v>
      </c>
      <c r="P5" s="87">
        <f t="shared" si="3"/>
        <v>0</v>
      </c>
      <c r="Q5" s="87">
        <f t="shared" si="3"/>
        <v>0</v>
      </c>
      <c r="T5" s="87">
        <f t="shared" si="4"/>
        <v>0</v>
      </c>
      <c r="U5" s="87">
        <f t="shared" si="4"/>
        <v>0</v>
      </c>
    </row>
    <row r="6" spans="2:32" hidden="1" x14ac:dyDescent="0.2">
      <c r="B6" s="123" t="s">
        <v>150</v>
      </c>
      <c r="C6" s="87">
        <f>'Dane wejściowe'!C16</f>
        <v>0</v>
      </c>
      <c r="D6" s="93" t="str">
        <f>'Dane wejściowe'!B31</f>
        <v>Obiekt 4</v>
      </c>
      <c r="E6" s="87">
        <f>'Dane wejściowe'!C31</f>
        <v>0</v>
      </c>
      <c r="F6" s="87">
        <f>'Dane wejściowe'!D31</f>
        <v>0</v>
      </c>
      <c r="G6" s="87">
        <f>'Dane wejściowe'!E31</f>
        <v>0</v>
      </c>
      <c r="H6" s="87" t="str">
        <f>'Dane wejściowe'!F31</f>
        <v/>
      </c>
      <c r="I6" s="125" t="str">
        <f>'Dane wejściowe'!G31</f>
        <v/>
      </c>
      <c r="J6" s="125" t="str">
        <f>'Dane wejściowe'!H31</f>
        <v/>
      </c>
      <c r="K6" s="126"/>
      <c r="M6" s="87">
        <f t="shared" si="2"/>
        <v>0</v>
      </c>
      <c r="N6" s="87">
        <f t="shared" si="2"/>
        <v>0</v>
      </c>
      <c r="P6" s="87">
        <f t="shared" si="3"/>
        <v>0</v>
      </c>
      <c r="Q6" s="87">
        <f t="shared" si="3"/>
        <v>0</v>
      </c>
      <c r="T6" s="87">
        <f t="shared" si="4"/>
        <v>0</v>
      </c>
      <c r="U6" s="87">
        <f t="shared" si="4"/>
        <v>0</v>
      </c>
    </row>
    <row r="7" spans="2:32" hidden="1" x14ac:dyDescent="0.2">
      <c r="B7" s="123" t="s">
        <v>151</v>
      </c>
      <c r="C7" s="87">
        <f>'Dane wejściowe'!C17</f>
        <v>0</v>
      </c>
      <c r="D7" s="93" t="str">
        <f>'Dane wejściowe'!B32</f>
        <v>Obiekt 5</v>
      </c>
      <c r="E7" s="87">
        <f>'Dane wejściowe'!C32</f>
        <v>0</v>
      </c>
      <c r="F7" s="87">
        <f>'Dane wejściowe'!D32</f>
        <v>0</v>
      </c>
      <c r="G7" s="87">
        <f>'Dane wejściowe'!E32</f>
        <v>0</v>
      </c>
      <c r="H7" s="87" t="str">
        <f>'Dane wejściowe'!F32</f>
        <v/>
      </c>
      <c r="I7" s="125" t="str">
        <f>'Dane wejściowe'!G32</f>
        <v/>
      </c>
      <c r="J7" s="125" t="str">
        <f>'Dane wejściowe'!H32</f>
        <v/>
      </c>
      <c r="K7" s="126"/>
      <c r="M7" s="87">
        <f t="shared" si="2"/>
        <v>0</v>
      </c>
      <c r="N7" s="87">
        <f t="shared" si="2"/>
        <v>0</v>
      </c>
      <c r="P7" s="87">
        <f t="shared" si="3"/>
        <v>0</v>
      </c>
      <c r="Q7" s="87">
        <f t="shared" si="3"/>
        <v>0</v>
      </c>
      <c r="T7" s="87">
        <f t="shared" si="4"/>
        <v>0</v>
      </c>
      <c r="U7" s="87">
        <f t="shared" si="4"/>
        <v>0</v>
      </c>
    </row>
    <row r="8" spans="2:32" hidden="1" x14ac:dyDescent="0.2">
      <c r="B8" s="123" t="s">
        <v>152</v>
      </c>
      <c r="C8" s="87">
        <f>'Dane wejściowe'!C18</f>
        <v>0</v>
      </c>
      <c r="D8" s="93" t="str">
        <f>'Dane wejściowe'!B33</f>
        <v>Obiekt 6</v>
      </c>
      <c r="E8" s="87">
        <f>'Dane wejściowe'!C33</f>
        <v>0</v>
      </c>
      <c r="F8" s="87">
        <f>'Dane wejściowe'!D33</f>
        <v>0</v>
      </c>
      <c r="G8" s="87">
        <f>'Dane wejściowe'!E33</f>
        <v>0</v>
      </c>
      <c r="H8" s="87" t="str">
        <f>'Dane wejściowe'!F33</f>
        <v/>
      </c>
      <c r="I8" s="125" t="str">
        <f>'Dane wejściowe'!G33</f>
        <v/>
      </c>
      <c r="J8" s="125" t="str">
        <f>'Dane wejściowe'!H33</f>
        <v/>
      </c>
      <c r="K8" s="126"/>
      <c r="M8" s="87">
        <f t="shared" si="2"/>
        <v>0</v>
      </c>
      <c r="N8" s="87">
        <f t="shared" si="2"/>
        <v>0</v>
      </c>
      <c r="P8" s="87">
        <f t="shared" si="3"/>
        <v>0</v>
      </c>
      <c r="Q8" s="87">
        <f t="shared" si="3"/>
        <v>0</v>
      </c>
      <c r="T8" s="87">
        <f t="shared" si="4"/>
        <v>0</v>
      </c>
      <c r="U8" s="87">
        <f t="shared" si="4"/>
        <v>0</v>
      </c>
    </row>
    <row r="9" spans="2:32" hidden="1" x14ac:dyDescent="0.2">
      <c r="B9" s="123"/>
      <c r="D9" s="93" t="str">
        <f>'Dane wejściowe'!B34</f>
        <v>Obiekt 7</v>
      </c>
      <c r="E9" s="87">
        <f>'Dane wejściowe'!C34</f>
        <v>0</v>
      </c>
      <c r="F9" s="87">
        <f>'Dane wejściowe'!D34</f>
        <v>0</v>
      </c>
      <c r="G9" s="87">
        <f>'Dane wejściowe'!E34</f>
        <v>0</v>
      </c>
      <c r="H9" s="87" t="str">
        <f>'Dane wejściowe'!F34</f>
        <v/>
      </c>
      <c r="I9" s="125" t="str">
        <f>'Dane wejściowe'!G34</f>
        <v/>
      </c>
      <c r="J9" s="125" t="str">
        <f>'Dane wejściowe'!H34</f>
        <v/>
      </c>
      <c r="K9" s="126"/>
      <c r="M9" s="87">
        <f t="shared" si="2"/>
        <v>0</v>
      </c>
      <c r="N9" s="87">
        <f t="shared" si="2"/>
        <v>0</v>
      </c>
      <c r="P9" s="87">
        <f t="shared" si="3"/>
        <v>0</v>
      </c>
      <c r="Q9" s="87">
        <f t="shared" si="3"/>
        <v>0</v>
      </c>
      <c r="T9" s="87">
        <f t="shared" si="4"/>
        <v>0</v>
      </c>
      <c r="U9" s="87">
        <f t="shared" si="4"/>
        <v>0</v>
      </c>
    </row>
    <row r="10" spans="2:32" hidden="1" x14ac:dyDescent="0.2">
      <c r="B10" s="123"/>
      <c r="D10" s="93" t="str">
        <f>'Dane wejściowe'!B35</f>
        <v>Obiekt 8</v>
      </c>
      <c r="E10" s="87">
        <f>'Dane wejściowe'!C35</f>
        <v>0</v>
      </c>
      <c r="F10" s="87">
        <f>'Dane wejściowe'!D35</f>
        <v>0</v>
      </c>
      <c r="G10" s="87">
        <f>'Dane wejściowe'!E35</f>
        <v>0</v>
      </c>
      <c r="H10" s="87" t="str">
        <f>'Dane wejściowe'!F35</f>
        <v/>
      </c>
      <c r="I10" s="125" t="str">
        <f>'Dane wejściowe'!G35</f>
        <v/>
      </c>
      <c r="J10" s="125" t="str">
        <f>'Dane wejściowe'!H35</f>
        <v/>
      </c>
      <c r="K10" s="126"/>
      <c r="M10" s="87">
        <f t="shared" si="2"/>
        <v>0</v>
      </c>
      <c r="N10" s="87">
        <f t="shared" si="2"/>
        <v>0</v>
      </c>
      <c r="P10" s="87">
        <f t="shared" si="3"/>
        <v>0</v>
      </c>
      <c r="Q10" s="87">
        <f t="shared" si="3"/>
        <v>0</v>
      </c>
      <c r="T10" s="87">
        <f t="shared" si="4"/>
        <v>0</v>
      </c>
      <c r="U10" s="87">
        <f t="shared" si="4"/>
        <v>0</v>
      </c>
    </row>
    <row r="11" spans="2:32" hidden="1" x14ac:dyDescent="0.2">
      <c r="B11" s="123"/>
      <c r="D11" s="93" t="str">
        <f>'Dane wejściowe'!B36</f>
        <v>Obiekt 9</v>
      </c>
      <c r="E11" s="87">
        <f>'Dane wejściowe'!C36</f>
        <v>0</v>
      </c>
      <c r="F11" s="87">
        <f>'Dane wejściowe'!D36</f>
        <v>0</v>
      </c>
      <c r="G11" s="87">
        <f>'Dane wejściowe'!E36</f>
        <v>0</v>
      </c>
      <c r="H11" s="87" t="str">
        <f>'Dane wejściowe'!F36</f>
        <v/>
      </c>
      <c r="I11" s="125" t="str">
        <f>'Dane wejściowe'!G36</f>
        <v/>
      </c>
      <c r="J11" s="125" t="str">
        <f>'Dane wejściowe'!H36</f>
        <v/>
      </c>
      <c r="K11" s="126"/>
      <c r="M11" s="87">
        <f t="shared" si="2"/>
        <v>0</v>
      </c>
      <c r="N11" s="87">
        <f t="shared" si="2"/>
        <v>0</v>
      </c>
      <c r="P11" s="87">
        <f t="shared" si="3"/>
        <v>0</v>
      </c>
      <c r="Q11" s="87">
        <f t="shared" si="3"/>
        <v>0</v>
      </c>
      <c r="T11" s="87">
        <f t="shared" si="4"/>
        <v>0</v>
      </c>
      <c r="U11" s="87">
        <f t="shared" si="4"/>
        <v>0</v>
      </c>
    </row>
    <row r="12" spans="2:32" hidden="1" x14ac:dyDescent="0.2">
      <c r="B12" s="123"/>
      <c r="D12" s="93" t="str">
        <f>'Dane wejściowe'!B37</f>
        <v>Obiekt 10</v>
      </c>
      <c r="E12" s="87">
        <f>'Dane wejściowe'!C37</f>
        <v>0</v>
      </c>
      <c r="F12" s="87">
        <f>'Dane wejściowe'!D37</f>
        <v>0</v>
      </c>
      <c r="G12" s="87">
        <f>'Dane wejściowe'!E37</f>
        <v>0</v>
      </c>
      <c r="H12" s="87" t="str">
        <f>'Dane wejściowe'!F37</f>
        <v/>
      </c>
      <c r="I12" s="125" t="str">
        <f>'Dane wejściowe'!G37</f>
        <v/>
      </c>
      <c r="J12" s="125" t="str">
        <f>'Dane wejściowe'!H37</f>
        <v/>
      </c>
      <c r="K12" s="126"/>
      <c r="M12" s="87">
        <f t="shared" si="2"/>
        <v>0</v>
      </c>
      <c r="N12" s="87">
        <f t="shared" si="2"/>
        <v>0</v>
      </c>
      <c r="P12" s="87">
        <f t="shared" si="3"/>
        <v>0</v>
      </c>
      <c r="Q12" s="87">
        <f t="shared" si="3"/>
        <v>0</v>
      </c>
      <c r="T12" s="87">
        <f t="shared" si="4"/>
        <v>0</v>
      </c>
      <c r="U12" s="87">
        <f t="shared" si="4"/>
        <v>0</v>
      </c>
    </row>
    <row r="13" spans="2:32" hidden="1" x14ac:dyDescent="0.2">
      <c r="B13" s="127"/>
      <c r="C13" s="128"/>
      <c r="D13" s="93" t="str">
        <f>'Dane wejściowe'!B38</f>
        <v>Obiekt 11</v>
      </c>
      <c r="E13" s="87">
        <f>'Dane wejściowe'!C38</f>
        <v>0</v>
      </c>
      <c r="F13" s="87">
        <f>'Dane wejściowe'!D38</f>
        <v>0</v>
      </c>
      <c r="G13" s="87">
        <f>'Dane wejściowe'!E38</f>
        <v>0</v>
      </c>
      <c r="H13" s="87" t="str">
        <f>'Dane wejściowe'!F38</f>
        <v/>
      </c>
      <c r="I13" s="125" t="str">
        <f>'Dane wejściowe'!G38</f>
        <v/>
      </c>
      <c r="J13" s="125" t="str">
        <f>'Dane wejściowe'!H38</f>
        <v/>
      </c>
      <c r="K13" s="126"/>
      <c r="M13" s="87">
        <f t="shared" si="2"/>
        <v>0</v>
      </c>
      <c r="N13" s="87">
        <f t="shared" si="2"/>
        <v>0</v>
      </c>
      <c r="P13" s="87">
        <f t="shared" si="3"/>
        <v>0</v>
      </c>
      <c r="Q13" s="87">
        <f t="shared" si="3"/>
        <v>0</v>
      </c>
      <c r="T13" s="87">
        <f t="shared" si="4"/>
        <v>0</v>
      </c>
      <c r="U13" s="87">
        <f t="shared" si="4"/>
        <v>0</v>
      </c>
    </row>
    <row r="14" spans="2:32" ht="17" hidden="1" thickBot="1" x14ac:dyDescent="0.25">
      <c r="D14" s="93" t="str">
        <f>'Dane wejściowe'!B39</f>
        <v>Obiekt 12</v>
      </c>
      <c r="E14" s="87">
        <f>'Dane wejściowe'!C39</f>
        <v>0</v>
      </c>
      <c r="F14" s="87">
        <f>'Dane wejściowe'!D39</f>
        <v>0</v>
      </c>
      <c r="G14" s="87">
        <f>'Dane wejściowe'!E39</f>
        <v>0</v>
      </c>
      <c r="H14" s="87" t="str">
        <f>'Dane wejściowe'!F39</f>
        <v/>
      </c>
      <c r="I14" s="125" t="str">
        <f>'Dane wejściowe'!G39</f>
        <v/>
      </c>
      <c r="J14" s="125" t="str">
        <f>'Dane wejściowe'!H39</f>
        <v/>
      </c>
      <c r="K14" s="126"/>
      <c r="M14" s="87">
        <f t="shared" si="2"/>
        <v>0</v>
      </c>
      <c r="N14" s="87">
        <f t="shared" si="2"/>
        <v>0</v>
      </c>
      <c r="P14" s="87">
        <f t="shared" si="3"/>
        <v>0</v>
      </c>
      <c r="Q14" s="87">
        <f t="shared" si="3"/>
        <v>0</v>
      </c>
      <c r="T14" s="87">
        <f t="shared" si="4"/>
        <v>0</v>
      </c>
      <c r="U14" s="87">
        <f t="shared" si="4"/>
        <v>0</v>
      </c>
    </row>
    <row r="15" spans="2:32" hidden="1" x14ac:dyDescent="0.2">
      <c r="B15" s="99" t="s">
        <v>177</v>
      </c>
      <c r="C15" s="154" t="s">
        <v>183</v>
      </c>
      <c r="D15" s="93" t="str">
        <f>'Dane wejściowe'!B40</f>
        <v>Obiekt 13</v>
      </c>
      <c r="E15" s="87">
        <f>'Dane wejściowe'!C40</f>
        <v>0</v>
      </c>
      <c r="F15" s="87">
        <f>'Dane wejściowe'!D40</f>
        <v>0</v>
      </c>
      <c r="G15" s="87">
        <f>'Dane wejściowe'!E40</f>
        <v>0</v>
      </c>
      <c r="H15" s="87" t="str">
        <f>'Dane wejściowe'!F40</f>
        <v/>
      </c>
      <c r="I15" s="125" t="str">
        <f>'Dane wejściowe'!G40</f>
        <v/>
      </c>
      <c r="J15" s="125" t="str">
        <f>'Dane wejściowe'!H40</f>
        <v/>
      </c>
      <c r="K15" s="126"/>
      <c r="M15" s="87">
        <f t="shared" si="2"/>
        <v>0</v>
      </c>
      <c r="N15" s="87">
        <f t="shared" si="2"/>
        <v>0</v>
      </c>
      <c r="P15" s="87">
        <f t="shared" si="3"/>
        <v>0</v>
      </c>
      <c r="Q15" s="87">
        <f t="shared" si="3"/>
        <v>0</v>
      </c>
      <c r="T15" s="87">
        <f t="shared" si="4"/>
        <v>0</v>
      </c>
      <c r="U15" s="87">
        <f t="shared" si="4"/>
        <v>0</v>
      </c>
    </row>
    <row r="16" spans="2:32" ht="17" hidden="1" thickBot="1" x14ac:dyDescent="0.25">
      <c r="B16" s="94"/>
      <c r="C16" s="155" t="s">
        <v>179</v>
      </c>
      <c r="D16" s="93" t="str">
        <f>'Dane wejściowe'!B41</f>
        <v>Obiekt 14</v>
      </c>
      <c r="E16" s="87">
        <f>'Dane wejściowe'!C41</f>
        <v>0</v>
      </c>
      <c r="F16" s="87">
        <f>'Dane wejściowe'!D41</f>
        <v>0</v>
      </c>
      <c r="G16" s="87">
        <f>'Dane wejściowe'!E41</f>
        <v>0</v>
      </c>
      <c r="H16" s="87" t="str">
        <f>'Dane wejściowe'!F41</f>
        <v/>
      </c>
      <c r="I16" s="125" t="str">
        <f>'Dane wejściowe'!G41</f>
        <v/>
      </c>
      <c r="J16" s="125" t="str">
        <f>'Dane wejściowe'!H41</f>
        <v/>
      </c>
      <c r="K16" s="126"/>
      <c r="M16" s="87">
        <f t="shared" si="2"/>
        <v>0</v>
      </c>
      <c r="N16" s="87">
        <f t="shared" si="2"/>
        <v>0</v>
      </c>
      <c r="P16" s="87">
        <f t="shared" si="3"/>
        <v>0</v>
      </c>
      <c r="Q16" s="87">
        <f t="shared" si="3"/>
        <v>0</v>
      </c>
      <c r="T16" s="87">
        <f t="shared" si="4"/>
        <v>0</v>
      </c>
      <c r="U16" s="87">
        <f t="shared" si="4"/>
        <v>0</v>
      </c>
    </row>
    <row r="17" spans="1:32" ht="17" hidden="1" thickBot="1" x14ac:dyDescent="0.25">
      <c r="D17" s="94" t="str">
        <f>'Dane wejściowe'!B42</f>
        <v>Obiekt 15</v>
      </c>
      <c r="E17" s="95">
        <f>'Dane wejściowe'!C42</f>
        <v>0</v>
      </c>
      <c r="F17" s="95">
        <f>'Dane wejściowe'!D42</f>
        <v>0</v>
      </c>
      <c r="G17" s="95">
        <f>'Dane wejściowe'!E42</f>
        <v>0</v>
      </c>
      <c r="H17" s="95" t="str">
        <f>'Dane wejściowe'!F42</f>
        <v/>
      </c>
      <c r="I17" s="129" t="str">
        <f>'Dane wejściowe'!G42</f>
        <v/>
      </c>
      <c r="J17" s="129" t="str">
        <f>'Dane wejściowe'!H42</f>
        <v/>
      </c>
      <c r="K17" s="130"/>
      <c r="M17" s="87">
        <f t="shared" si="2"/>
        <v>0</v>
      </c>
      <c r="N17" s="87">
        <f t="shared" si="2"/>
        <v>0</v>
      </c>
      <c r="P17" s="87">
        <f t="shared" si="3"/>
        <v>0</v>
      </c>
      <c r="Q17" s="87">
        <f t="shared" si="3"/>
        <v>0</v>
      </c>
      <c r="T17" s="87">
        <f t="shared" si="4"/>
        <v>0</v>
      </c>
      <c r="U17" s="87">
        <f t="shared" si="4"/>
        <v>0</v>
      </c>
    </row>
    <row r="18" spans="1:32" hidden="1" x14ac:dyDescent="0.2">
      <c r="I18" s="96"/>
      <c r="L18" s="171" t="s">
        <v>373</v>
      </c>
      <c r="M18" s="165">
        <f>SUM(M3:M17)</f>
        <v>0</v>
      </c>
      <c r="N18" s="165">
        <f t="shared" ref="N18" si="5">SUM(N3:N17)</f>
        <v>0</v>
      </c>
      <c r="O18" s="165" t="s">
        <v>374</v>
      </c>
      <c r="P18" s="165">
        <f>SUM(P3:P17)</f>
        <v>0</v>
      </c>
      <c r="Q18" s="165">
        <f t="shared" ref="Q18" si="6">SUM(Q3:Q17)</f>
        <v>0</v>
      </c>
      <c r="R18" s="165"/>
      <c r="S18" s="165" t="s">
        <v>375</v>
      </c>
      <c r="T18" s="165">
        <f>SUM(T3:T17)</f>
        <v>0</v>
      </c>
      <c r="U18" s="165">
        <f t="shared" ref="U18" si="7">SUM(U3:U17)</f>
        <v>0</v>
      </c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</row>
    <row r="19" spans="1:32" hidden="1" x14ac:dyDescent="0.2">
      <c r="D19" s="124"/>
      <c r="E19" s="124"/>
      <c r="F19" s="124"/>
      <c r="L19" s="87" t="s">
        <v>378</v>
      </c>
      <c r="M19" s="87">
        <f>M18+N18</f>
        <v>0</v>
      </c>
      <c r="O19" s="87" t="s">
        <v>378</v>
      </c>
      <c r="P19" s="87">
        <f>P18+Q18</f>
        <v>0</v>
      </c>
      <c r="S19" s="87" t="s">
        <v>378</v>
      </c>
      <c r="T19" s="87">
        <f>T18+U18</f>
        <v>0</v>
      </c>
    </row>
    <row r="20" spans="1:32" hidden="1" x14ac:dyDescent="0.2">
      <c r="D20" s="124"/>
      <c r="E20" s="124"/>
      <c r="F20" s="124"/>
      <c r="M20" s="173" t="b">
        <f>M19=H30</f>
        <v>1</v>
      </c>
      <c r="P20" s="173" t="b">
        <f>P19=I30</f>
        <v>1</v>
      </c>
      <c r="T20" s="173" t="b">
        <f>T19=J30</f>
        <v>1</v>
      </c>
    </row>
    <row r="21" spans="1:32" hidden="1" x14ac:dyDescent="0.2">
      <c r="D21" s="124"/>
      <c r="E21" s="124"/>
      <c r="F21" s="124"/>
    </row>
    <row r="22" spans="1:32" ht="39" hidden="1" customHeight="1" x14ac:dyDescent="0.2">
      <c r="D22" s="124"/>
      <c r="E22" s="124"/>
      <c r="F22" s="124"/>
    </row>
    <row r="23" spans="1:32" s="131" customFormat="1" ht="24" hidden="1" x14ac:dyDescent="0.2">
      <c r="B23" s="88" t="s">
        <v>119</v>
      </c>
      <c r="C23" s="88"/>
      <c r="D23" s="132" t="s">
        <v>231</v>
      </c>
      <c r="E23" s="132"/>
      <c r="F23" s="133"/>
      <c r="G23" s="87"/>
      <c r="H23" s="87"/>
      <c r="I23" s="87"/>
      <c r="J23" s="87"/>
      <c r="K23" s="87"/>
      <c r="L23" s="87"/>
      <c r="M23" s="87"/>
    </row>
    <row r="24" spans="1:32" x14ac:dyDescent="0.2">
      <c r="D24" s="124"/>
      <c r="E24" s="124"/>
      <c r="F24" s="124"/>
      <c r="G24" s="124"/>
    </row>
    <row r="25" spans="1:32" ht="24" x14ac:dyDescent="0.2">
      <c r="A25" s="89"/>
      <c r="B25" s="134" t="s">
        <v>66</v>
      </c>
      <c r="C25" s="134"/>
      <c r="D25" s="90" t="s">
        <v>8</v>
      </c>
      <c r="E25" s="90"/>
      <c r="F25" s="90"/>
      <c r="G25" s="124"/>
    </row>
    <row r="26" spans="1:32" ht="24" x14ac:dyDescent="0.2">
      <c r="A26" s="89"/>
      <c r="B26" s="134"/>
      <c r="C26" s="134"/>
      <c r="D26" s="90"/>
      <c r="E26" s="90"/>
      <c r="F26" s="90"/>
      <c r="G26" s="124"/>
    </row>
    <row r="27" spans="1:32" ht="21" x14ac:dyDescent="0.2">
      <c r="B27" s="153" t="s">
        <v>270</v>
      </c>
      <c r="D27" s="124"/>
      <c r="E27" s="124"/>
      <c r="F27" s="124"/>
    </row>
    <row r="28" spans="1:32" ht="21" x14ac:dyDescent="0.2">
      <c r="A28" s="153"/>
      <c r="D28" s="124"/>
      <c r="E28" s="124"/>
      <c r="F28" s="124"/>
      <c r="J28" s="262" t="s">
        <v>17</v>
      </c>
      <c r="K28" s="262"/>
      <c r="L28" s="262"/>
    </row>
    <row r="29" spans="1:32" ht="52" customHeight="1" x14ac:dyDescent="0.2">
      <c r="A29" s="260" t="s">
        <v>145</v>
      </c>
      <c r="B29" s="137" t="s">
        <v>18</v>
      </c>
      <c r="C29" s="137" t="s">
        <v>401</v>
      </c>
      <c r="D29" s="137" t="s">
        <v>192</v>
      </c>
      <c r="E29" s="137" t="s">
        <v>177</v>
      </c>
      <c r="F29" s="137" t="s">
        <v>222</v>
      </c>
      <c r="G29" s="138" t="s">
        <v>181</v>
      </c>
      <c r="H29" s="92" t="s">
        <v>39</v>
      </c>
      <c r="I29" s="138" t="s">
        <v>67</v>
      </c>
      <c r="J29" s="91" t="s">
        <v>364</v>
      </c>
      <c r="K29" s="136" t="s">
        <v>381</v>
      </c>
      <c r="L29" s="136" t="s">
        <v>365</v>
      </c>
      <c r="M29" s="138" t="s">
        <v>230</v>
      </c>
      <c r="N29" s="150" t="s">
        <v>19</v>
      </c>
      <c r="O29" s="139" t="s">
        <v>77</v>
      </c>
      <c r="P29" s="139" t="s">
        <v>123</v>
      </c>
    </row>
    <row r="30" spans="1:32" ht="34" customHeight="1" x14ac:dyDescent="0.2">
      <c r="A30" s="261"/>
      <c r="B30" s="140"/>
      <c r="C30" s="141"/>
      <c r="D30" s="141"/>
      <c r="E30" s="141"/>
      <c r="F30" s="141"/>
      <c r="G30" s="141"/>
      <c r="H30" s="230">
        <f>SUM(H31:H75)</f>
        <v>0</v>
      </c>
      <c r="I30" s="230">
        <f>SUM(I31:I75)</f>
        <v>0</v>
      </c>
      <c r="J30" s="230">
        <f>SUM(J31:J75)</f>
        <v>0</v>
      </c>
      <c r="K30" s="230">
        <f>SUM(K31:K75)</f>
        <v>0</v>
      </c>
      <c r="L30" s="230">
        <f>SUM(L31:L75)</f>
        <v>0</v>
      </c>
      <c r="M30" s="151"/>
      <c r="N30" s="152"/>
      <c r="O30" s="140"/>
      <c r="P30" s="140"/>
    </row>
    <row r="31" spans="1:32" x14ac:dyDescent="0.2">
      <c r="A31" s="144" t="s">
        <v>89</v>
      </c>
      <c r="B31" s="227"/>
      <c r="C31" s="147"/>
      <c r="D31" s="145" t="str">
        <f>IF(C31=0,"",VLOOKUP(C31,$D$3:$F$17,3,0))</f>
        <v/>
      </c>
      <c r="E31" s="140" t="str">
        <f>IF(C31=0,"",VLOOKUP(C31,$D$3:$G$17,4,0))</f>
        <v/>
      </c>
      <c r="F31" s="140" t="str">
        <f t="shared" ref="F31:F75" si="8">IF(C31=0,"",IF(E31=$I$2,$C$15,IF(E31=$C$16,$J$2)))</f>
        <v/>
      </c>
      <c r="G31" s="146" t="str">
        <f>IF(C31=0,"",VLOOKUP(C31&amp;F31,Podmioty!$A$38:$D$127,4,0))</f>
        <v/>
      </c>
      <c r="H31" s="209"/>
      <c r="I31" s="209"/>
      <c r="J31" s="233" t="str">
        <f t="shared" ref="J31" si="9">IF(C31=0,"",ROUND(G31*I31,2))</f>
        <v/>
      </c>
      <c r="K31" s="233" t="str">
        <f>IF(C31=0,"",J31-L31)</f>
        <v/>
      </c>
      <c r="L31" s="233" t="str">
        <f>IF(C31=0,"",IF(E31=$I$2,ROUND(I31*0.1,2),0))</f>
        <v/>
      </c>
      <c r="M31" s="116"/>
      <c r="N31" s="148"/>
      <c r="O31" s="148"/>
      <c r="P31" s="148"/>
    </row>
    <row r="32" spans="1:32" x14ac:dyDescent="0.2">
      <c r="A32" s="144" t="s">
        <v>90</v>
      </c>
      <c r="B32" s="227"/>
      <c r="C32" s="114"/>
      <c r="D32" s="145" t="str">
        <f t="shared" ref="D32:D75" si="10">IF(C32=0,"",VLOOKUP(C32,$D$3:$F$17,3,0))</f>
        <v/>
      </c>
      <c r="E32" s="140" t="str">
        <f t="shared" ref="E32:E75" si="11">IF(C32=0,"",VLOOKUP(C32,$D$3:$G$17,4,0))</f>
        <v/>
      </c>
      <c r="F32" s="140" t="str">
        <f t="shared" si="8"/>
        <v/>
      </c>
      <c r="G32" s="146" t="str">
        <f>IF(C32=0,"",VLOOKUP(C32&amp;F32,Podmioty!$A$38:$D$127,4,0))</f>
        <v/>
      </c>
      <c r="H32" s="209"/>
      <c r="I32" s="209"/>
      <c r="J32" s="233" t="str">
        <f t="shared" ref="J32:J75" si="12">IF(C32=0,"",ROUND(G32*I32,2))</f>
        <v/>
      </c>
      <c r="K32" s="233" t="str">
        <f t="shared" ref="K32:K75" si="13">IF(C32=0,"",J32-L32)</f>
        <v/>
      </c>
      <c r="L32" s="233" t="str">
        <f t="shared" ref="L32:L75" si="14">IF(C32=0,"",IF(E32=$I$2,ROUND(I32*0.1,2),0))</f>
        <v/>
      </c>
      <c r="M32" s="116"/>
      <c r="N32" s="116"/>
      <c r="O32" s="116"/>
      <c r="P32" s="116"/>
    </row>
    <row r="33" spans="1:16" x14ac:dyDescent="0.2">
      <c r="A33" s="144" t="s">
        <v>91</v>
      </c>
      <c r="B33" s="227"/>
      <c r="C33" s="147"/>
      <c r="D33" s="145" t="str">
        <f t="shared" si="10"/>
        <v/>
      </c>
      <c r="E33" s="140" t="str">
        <f t="shared" si="11"/>
        <v/>
      </c>
      <c r="F33" s="140" t="str">
        <f t="shared" si="8"/>
        <v/>
      </c>
      <c r="G33" s="146" t="str">
        <f>IF(C33=0,"",VLOOKUP(C33&amp;F33,Podmioty!$A$38:$D$127,4,0))</f>
        <v/>
      </c>
      <c r="H33" s="209"/>
      <c r="I33" s="209"/>
      <c r="J33" s="233" t="str">
        <f t="shared" si="12"/>
        <v/>
      </c>
      <c r="K33" s="233" t="str">
        <f t="shared" si="13"/>
        <v/>
      </c>
      <c r="L33" s="233" t="str">
        <f t="shared" si="14"/>
        <v/>
      </c>
      <c r="M33" s="116"/>
      <c r="N33" s="116"/>
      <c r="O33" s="116"/>
      <c r="P33" s="116"/>
    </row>
    <row r="34" spans="1:16" x14ac:dyDescent="0.2">
      <c r="A34" s="144" t="s">
        <v>92</v>
      </c>
      <c r="B34" s="116"/>
      <c r="C34" s="114"/>
      <c r="D34" s="145" t="str">
        <f t="shared" si="10"/>
        <v/>
      </c>
      <c r="E34" s="140" t="str">
        <f t="shared" si="11"/>
        <v/>
      </c>
      <c r="F34" s="140" t="str">
        <f t="shared" si="8"/>
        <v/>
      </c>
      <c r="G34" s="146" t="str">
        <f>IF(C34=0,"",VLOOKUP(C34&amp;F34,Podmioty!$A$38:$D$127,4,0))</f>
        <v/>
      </c>
      <c r="H34" s="209"/>
      <c r="I34" s="209"/>
      <c r="J34" s="233" t="str">
        <f t="shared" si="12"/>
        <v/>
      </c>
      <c r="K34" s="233" t="str">
        <f t="shared" si="13"/>
        <v/>
      </c>
      <c r="L34" s="233" t="str">
        <f t="shared" si="14"/>
        <v/>
      </c>
      <c r="M34" s="116"/>
      <c r="N34" s="116"/>
      <c r="O34" s="116"/>
      <c r="P34" s="116"/>
    </row>
    <row r="35" spans="1:16" x14ac:dyDescent="0.2">
      <c r="A35" s="144" t="s">
        <v>93</v>
      </c>
      <c r="B35" s="116"/>
      <c r="C35" s="147"/>
      <c r="D35" s="145" t="str">
        <f t="shared" si="10"/>
        <v/>
      </c>
      <c r="E35" s="140" t="str">
        <f t="shared" si="11"/>
        <v/>
      </c>
      <c r="F35" s="140" t="str">
        <f t="shared" si="8"/>
        <v/>
      </c>
      <c r="G35" s="146" t="str">
        <f>IF(C35=0,"",VLOOKUP(C35&amp;F35,Podmioty!$A$38:$D$127,4,0))</f>
        <v/>
      </c>
      <c r="H35" s="209"/>
      <c r="I35" s="209"/>
      <c r="J35" s="233" t="str">
        <f t="shared" si="12"/>
        <v/>
      </c>
      <c r="K35" s="233" t="str">
        <f t="shared" si="13"/>
        <v/>
      </c>
      <c r="L35" s="233" t="str">
        <f t="shared" si="14"/>
        <v/>
      </c>
      <c r="M35" s="116"/>
      <c r="N35" s="116"/>
      <c r="O35" s="116"/>
      <c r="P35" s="116"/>
    </row>
    <row r="36" spans="1:16" x14ac:dyDescent="0.2">
      <c r="A36" s="144" t="s">
        <v>94</v>
      </c>
      <c r="B36" s="116"/>
      <c r="C36" s="147"/>
      <c r="D36" s="145" t="str">
        <f t="shared" si="10"/>
        <v/>
      </c>
      <c r="E36" s="140" t="str">
        <f t="shared" si="11"/>
        <v/>
      </c>
      <c r="F36" s="140" t="str">
        <f t="shared" si="8"/>
        <v/>
      </c>
      <c r="G36" s="146" t="str">
        <f>IF(C36=0,"",VLOOKUP(C36&amp;F36,Podmioty!$A$38:$D$127,4,0))</f>
        <v/>
      </c>
      <c r="H36" s="209"/>
      <c r="I36" s="209"/>
      <c r="J36" s="233" t="str">
        <f t="shared" si="12"/>
        <v/>
      </c>
      <c r="K36" s="233" t="str">
        <f t="shared" si="13"/>
        <v/>
      </c>
      <c r="L36" s="233" t="str">
        <f t="shared" si="14"/>
        <v/>
      </c>
      <c r="M36" s="116"/>
      <c r="N36" s="116"/>
      <c r="O36" s="116"/>
      <c r="P36" s="116"/>
    </row>
    <row r="37" spans="1:16" x14ac:dyDescent="0.2">
      <c r="A37" s="144" t="s">
        <v>147</v>
      </c>
      <c r="B37" s="116"/>
      <c r="C37" s="114"/>
      <c r="D37" s="145" t="str">
        <f t="shared" si="10"/>
        <v/>
      </c>
      <c r="E37" s="140" t="str">
        <f t="shared" si="11"/>
        <v/>
      </c>
      <c r="F37" s="140" t="str">
        <f t="shared" si="8"/>
        <v/>
      </c>
      <c r="G37" s="146" t="str">
        <f>IF(C37=0,"",VLOOKUP(C37&amp;F37,Podmioty!$A$38:$D$127,4,0))</f>
        <v/>
      </c>
      <c r="H37" s="209"/>
      <c r="I37" s="209"/>
      <c r="J37" s="233" t="str">
        <f t="shared" si="12"/>
        <v/>
      </c>
      <c r="K37" s="233" t="str">
        <f t="shared" si="13"/>
        <v/>
      </c>
      <c r="L37" s="233" t="str">
        <f t="shared" si="14"/>
        <v/>
      </c>
      <c r="M37" s="116"/>
      <c r="N37" s="116"/>
      <c r="O37" s="116"/>
      <c r="P37" s="116"/>
    </row>
    <row r="38" spans="1:16" x14ac:dyDescent="0.2">
      <c r="A38" s="144" t="s">
        <v>232</v>
      </c>
      <c r="B38" s="116"/>
      <c r="C38" s="147"/>
      <c r="D38" s="145" t="str">
        <f t="shared" si="10"/>
        <v/>
      </c>
      <c r="E38" s="140" t="str">
        <f t="shared" si="11"/>
        <v/>
      </c>
      <c r="F38" s="140" t="str">
        <f t="shared" si="8"/>
        <v/>
      </c>
      <c r="G38" s="146" t="str">
        <f>IF(C38=0,"",VLOOKUP(C38&amp;F38,Podmioty!$A$38:$D$127,4,0))</f>
        <v/>
      </c>
      <c r="H38" s="209"/>
      <c r="I38" s="209"/>
      <c r="J38" s="233" t="str">
        <f t="shared" si="12"/>
        <v/>
      </c>
      <c r="K38" s="233" t="str">
        <f t="shared" si="13"/>
        <v/>
      </c>
      <c r="L38" s="233" t="str">
        <f t="shared" si="14"/>
        <v/>
      </c>
      <c r="M38" s="116"/>
      <c r="N38" s="116"/>
      <c r="O38" s="116"/>
      <c r="P38" s="116"/>
    </row>
    <row r="39" spans="1:16" x14ac:dyDescent="0.2">
      <c r="A39" s="144" t="s">
        <v>233</v>
      </c>
      <c r="B39" s="116"/>
      <c r="C39" s="114"/>
      <c r="D39" s="145" t="str">
        <f t="shared" si="10"/>
        <v/>
      </c>
      <c r="E39" s="140" t="str">
        <f t="shared" si="11"/>
        <v/>
      </c>
      <c r="F39" s="140" t="str">
        <f t="shared" si="8"/>
        <v/>
      </c>
      <c r="G39" s="146" t="str">
        <f>IF(C39=0,"",VLOOKUP(C39&amp;F39,Podmioty!$A$38:$D$127,4,0))</f>
        <v/>
      </c>
      <c r="H39" s="209"/>
      <c r="I39" s="209"/>
      <c r="J39" s="233" t="str">
        <f t="shared" si="12"/>
        <v/>
      </c>
      <c r="K39" s="233" t="str">
        <f t="shared" si="13"/>
        <v/>
      </c>
      <c r="L39" s="233" t="str">
        <f t="shared" si="14"/>
        <v/>
      </c>
      <c r="M39" s="116"/>
      <c r="N39" s="116"/>
      <c r="O39" s="116"/>
      <c r="P39" s="116"/>
    </row>
    <row r="40" spans="1:16" x14ac:dyDescent="0.2">
      <c r="A40" s="144" t="s">
        <v>234</v>
      </c>
      <c r="B40" s="116"/>
      <c r="C40" s="147"/>
      <c r="D40" s="145" t="str">
        <f t="shared" si="10"/>
        <v/>
      </c>
      <c r="E40" s="140" t="str">
        <f t="shared" si="11"/>
        <v/>
      </c>
      <c r="F40" s="140" t="str">
        <f t="shared" si="8"/>
        <v/>
      </c>
      <c r="G40" s="146" t="str">
        <f>IF(C40=0,"",VLOOKUP(C40&amp;F40,Podmioty!$A$38:$D$127,4,0))</f>
        <v/>
      </c>
      <c r="H40" s="209"/>
      <c r="I40" s="209"/>
      <c r="J40" s="233" t="str">
        <f t="shared" si="12"/>
        <v/>
      </c>
      <c r="K40" s="233" t="str">
        <f t="shared" si="13"/>
        <v/>
      </c>
      <c r="L40" s="233" t="str">
        <f t="shared" si="14"/>
        <v/>
      </c>
      <c r="M40" s="116"/>
      <c r="N40" s="116"/>
      <c r="O40" s="116"/>
      <c r="P40" s="116"/>
    </row>
    <row r="41" spans="1:16" x14ac:dyDescent="0.2">
      <c r="A41" s="144" t="s">
        <v>235</v>
      </c>
      <c r="B41" s="116"/>
      <c r="C41" s="147"/>
      <c r="D41" s="145" t="str">
        <f t="shared" si="10"/>
        <v/>
      </c>
      <c r="E41" s="140" t="str">
        <f t="shared" si="11"/>
        <v/>
      </c>
      <c r="F41" s="140" t="str">
        <f t="shared" si="8"/>
        <v/>
      </c>
      <c r="G41" s="146" t="str">
        <f>IF(C41=0,"",VLOOKUP(C41&amp;F41,Podmioty!$A$38:$D$127,4,0))</f>
        <v/>
      </c>
      <c r="H41" s="209"/>
      <c r="I41" s="209"/>
      <c r="J41" s="233" t="str">
        <f t="shared" si="12"/>
        <v/>
      </c>
      <c r="K41" s="233" t="str">
        <f t="shared" si="13"/>
        <v/>
      </c>
      <c r="L41" s="233" t="str">
        <f t="shared" si="14"/>
        <v/>
      </c>
      <c r="M41" s="116"/>
      <c r="N41" s="116"/>
      <c r="O41" s="116"/>
      <c r="P41" s="116"/>
    </row>
    <row r="42" spans="1:16" x14ac:dyDescent="0.2">
      <c r="A42" s="144" t="s">
        <v>236</v>
      </c>
      <c r="B42" s="116"/>
      <c r="C42" s="114"/>
      <c r="D42" s="145" t="str">
        <f t="shared" si="10"/>
        <v/>
      </c>
      <c r="E42" s="140" t="str">
        <f t="shared" si="11"/>
        <v/>
      </c>
      <c r="F42" s="140" t="str">
        <f t="shared" si="8"/>
        <v/>
      </c>
      <c r="G42" s="146" t="str">
        <f>IF(C42=0,"",VLOOKUP(C42&amp;F42,Podmioty!$A$38:$D$127,4,0))</f>
        <v/>
      </c>
      <c r="H42" s="209"/>
      <c r="I42" s="209"/>
      <c r="J42" s="233" t="str">
        <f t="shared" si="12"/>
        <v/>
      </c>
      <c r="K42" s="233" t="str">
        <f t="shared" si="13"/>
        <v/>
      </c>
      <c r="L42" s="233" t="str">
        <f t="shared" si="14"/>
        <v/>
      </c>
      <c r="M42" s="116"/>
      <c r="N42" s="116"/>
      <c r="O42" s="116"/>
      <c r="P42" s="116"/>
    </row>
    <row r="43" spans="1:16" x14ac:dyDescent="0.2">
      <c r="A43" s="144" t="s">
        <v>237</v>
      </c>
      <c r="B43" s="116"/>
      <c r="C43" s="147"/>
      <c r="D43" s="145" t="str">
        <f t="shared" si="10"/>
        <v/>
      </c>
      <c r="E43" s="140" t="str">
        <f t="shared" si="11"/>
        <v/>
      </c>
      <c r="F43" s="140" t="str">
        <f t="shared" si="8"/>
        <v/>
      </c>
      <c r="G43" s="146" t="str">
        <f>IF(C43=0,"",VLOOKUP(C43&amp;F43,Podmioty!$A$38:$D$127,4,0))</f>
        <v/>
      </c>
      <c r="H43" s="209"/>
      <c r="I43" s="209"/>
      <c r="J43" s="233" t="str">
        <f t="shared" si="12"/>
        <v/>
      </c>
      <c r="K43" s="233" t="str">
        <f t="shared" si="13"/>
        <v/>
      </c>
      <c r="L43" s="233" t="str">
        <f t="shared" si="14"/>
        <v/>
      </c>
      <c r="M43" s="116"/>
      <c r="N43" s="116"/>
      <c r="O43" s="116"/>
      <c r="P43" s="116"/>
    </row>
    <row r="44" spans="1:16" x14ac:dyDescent="0.2">
      <c r="A44" s="144" t="s">
        <v>238</v>
      </c>
      <c r="B44" s="116"/>
      <c r="C44" s="114"/>
      <c r="D44" s="145" t="str">
        <f t="shared" si="10"/>
        <v/>
      </c>
      <c r="E44" s="140" t="str">
        <f t="shared" si="11"/>
        <v/>
      </c>
      <c r="F44" s="140" t="str">
        <f t="shared" si="8"/>
        <v/>
      </c>
      <c r="G44" s="146" t="str">
        <f>IF(C44=0,"",VLOOKUP(C44&amp;F44,Podmioty!$A$38:$D$127,4,0))</f>
        <v/>
      </c>
      <c r="H44" s="209"/>
      <c r="I44" s="209"/>
      <c r="J44" s="233" t="str">
        <f t="shared" si="12"/>
        <v/>
      </c>
      <c r="K44" s="233" t="str">
        <f t="shared" si="13"/>
        <v/>
      </c>
      <c r="L44" s="233" t="str">
        <f t="shared" si="14"/>
        <v/>
      </c>
      <c r="M44" s="116"/>
      <c r="N44" s="116"/>
      <c r="O44" s="116"/>
      <c r="P44" s="116"/>
    </row>
    <row r="45" spans="1:16" x14ac:dyDescent="0.2">
      <c r="A45" s="144" t="s">
        <v>239</v>
      </c>
      <c r="B45" s="116"/>
      <c r="C45" s="147"/>
      <c r="D45" s="145" t="str">
        <f t="shared" si="10"/>
        <v/>
      </c>
      <c r="E45" s="140" t="str">
        <f t="shared" si="11"/>
        <v/>
      </c>
      <c r="F45" s="140" t="str">
        <f t="shared" si="8"/>
        <v/>
      </c>
      <c r="G45" s="146" t="str">
        <f>IF(C45=0,"",VLOOKUP(C45&amp;F45,Podmioty!$A$38:$D$127,4,0))</f>
        <v/>
      </c>
      <c r="H45" s="209"/>
      <c r="I45" s="209"/>
      <c r="J45" s="233" t="str">
        <f t="shared" si="12"/>
        <v/>
      </c>
      <c r="K45" s="233" t="str">
        <f t="shared" si="13"/>
        <v/>
      </c>
      <c r="L45" s="233" t="str">
        <f t="shared" si="14"/>
        <v/>
      </c>
      <c r="M45" s="116"/>
      <c r="N45" s="116"/>
      <c r="O45" s="116"/>
      <c r="P45" s="116"/>
    </row>
    <row r="46" spans="1:16" x14ac:dyDescent="0.2">
      <c r="A46" s="144" t="s">
        <v>240</v>
      </c>
      <c r="B46" s="116"/>
      <c r="C46" s="147"/>
      <c r="D46" s="145" t="str">
        <f t="shared" si="10"/>
        <v/>
      </c>
      <c r="E46" s="140" t="str">
        <f t="shared" si="11"/>
        <v/>
      </c>
      <c r="F46" s="140" t="str">
        <f t="shared" si="8"/>
        <v/>
      </c>
      <c r="G46" s="146" t="str">
        <f>IF(C46=0,"",VLOOKUP(C46&amp;F46,Podmioty!$A$38:$D$127,4,0))</f>
        <v/>
      </c>
      <c r="H46" s="209"/>
      <c r="I46" s="209"/>
      <c r="J46" s="233" t="str">
        <f t="shared" si="12"/>
        <v/>
      </c>
      <c r="K46" s="233" t="str">
        <f t="shared" si="13"/>
        <v/>
      </c>
      <c r="L46" s="233" t="str">
        <f t="shared" si="14"/>
        <v/>
      </c>
      <c r="M46" s="116"/>
      <c r="N46" s="116"/>
      <c r="O46" s="116"/>
      <c r="P46" s="116"/>
    </row>
    <row r="47" spans="1:16" x14ac:dyDescent="0.2">
      <c r="A47" s="144" t="s">
        <v>241</v>
      </c>
      <c r="B47" s="116"/>
      <c r="C47" s="147"/>
      <c r="D47" s="145" t="str">
        <f t="shared" si="10"/>
        <v/>
      </c>
      <c r="E47" s="140" t="str">
        <f t="shared" si="11"/>
        <v/>
      </c>
      <c r="F47" s="140" t="str">
        <f t="shared" si="8"/>
        <v/>
      </c>
      <c r="G47" s="146" t="str">
        <f>IF(C47=0,"",VLOOKUP(C47&amp;F47,Podmioty!$A$38:$D$127,4,0))</f>
        <v/>
      </c>
      <c r="H47" s="209"/>
      <c r="I47" s="209"/>
      <c r="J47" s="233" t="str">
        <f t="shared" si="12"/>
        <v/>
      </c>
      <c r="K47" s="233" t="str">
        <f t="shared" si="13"/>
        <v/>
      </c>
      <c r="L47" s="233" t="str">
        <f t="shared" si="14"/>
        <v/>
      </c>
      <c r="M47" s="116"/>
      <c r="N47" s="116"/>
      <c r="O47" s="116"/>
      <c r="P47" s="116"/>
    </row>
    <row r="48" spans="1:16" x14ac:dyDescent="0.2">
      <c r="A48" s="144" t="s">
        <v>242</v>
      </c>
      <c r="B48" s="116"/>
      <c r="C48" s="147"/>
      <c r="D48" s="145" t="str">
        <f t="shared" si="10"/>
        <v/>
      </c>
      <c r="E48" s="140" t="str">
        <f t="shared" si="11"/>
        <v/>
      </c>
      <c r="F48" s="140" t="str">
        <f t="shared" si="8"/>
        <v/>
      </c>
      <c r="G48" s="146" t="str">
        <f>IF(C48=0,"",VLOOKUP(C48&amp;F48,Podmioty!$A$38:$D$127,4,0))</f>
        <v/>
      </c>
      <c r="H48" s="209"/>
      <c r="I48" s="209"/>
      <c r="J48" s="233" t="str">
        <f t="shared" si="12"/>
        <v/>
      </c>
      <c r="K48" s="233" t="str">
        <f t="shared" si="13"/>
        <v/>
      </c>
      <c r="L48" s="233" t="str">
        <f t="shared" si="14"/>
        <v/>
      </c>
      <c r="M48" s="116"/>
      <c r="N48" s="116"/>
      <c r="O48" s="116"/>
      <c r="P48" s="116"/>
    </row>
    <row r="49" spans="1:16" x14ac:dyDescent="0.2">
      <c r="A49" s="144" t="s">
        <v>243</v>
      </c>
      <c r="B49" s="116"/>
      <c r="C49" s="147"/>
      <c r="D49" s="145" t="str">
        <f t="shared" si="10"/>
        <v/>
      </c>
      <c r="E49" s="140" t="str">
        <f t="shared" si="11"/>
        <v/>
      </c>
      <c r="F49" s="140" t="str">
        <f t="shared" si="8"/>
        <v/>
      </c>
      <c r="G49" s="146" t="str">
        <f>IF(C49=0,"",VLOOKUP(C49&amp;F49,Podmioty!$A$38:$D$127,4,0))</f>
        <v/>
      </c>
      <c r="H49" s="209"/>
      <c r="I49" s="209"/>
      <c r="J49" s="233" t="str">
        <f t="shared" si="12"/>
        <v/>
      </c>
      <c r="K49" s="233" t="str">
        <f t="shared" si="13"/>
        <v/>
      </c>
      <c r="L49" s="233" t="str">
        <f t="shared" si="14"/>
        <v/>
      </c>
      <c r="M49" s="116"/>
      <c r="N49" s="116"/>
      <c r="O49" s="116"/>
      <c r="P49" s="116"/>
    </row>
    <row r="50" spans="1:16" x14ac:dyDescent="0.2">
      <c r="A50" s="144" t="s">
        <v>244</v>
      </c>
      <c r="B50" s="116"/>
      <c r="C50" s="147"/>
      <c r="D50" s="145" t="str">
        <f t="shared" si="10"/>
        <v/>
      </c>
      <c r="E50" s="140" t="str">
        <f t="shared" si="11"/>
        <v/>
      </c>
      <c r="F50" s="140" t="str">
        <f t="shared" si="8"/>
        <v/>
      </c>
      <c r="G50" s="146" t="str">
        <f>IF(C50=0,"",VLOOKUP(C50&amp;F50,Podmioty!$A$38:$D$127,4,0))</f>
        <v/>
      </c>
      <c r="H50" s="209"/>
      <c r="I50" s="209"/>
      <c r="J50" s="233" t="str">
        <f t="shared" si="12"/>
        <v/>
      </c>
      <c r="K50" s="233" t="str">
        <f t="shared" si="13"/>
        <v/>
      </c>
      <c r="L50" s="233" t="str">
        <f t="shared" si="14"/>
        <v/>
      </c>
      <c r="M50" s="116"/>
      <c r="N50" s="116"/>
      <c r="O50" s="116"/>
      <c r="P50" s="116"/>
    </row>
    <row r="51" spans="1:16" x14ac:dyDescent="0.2">
      <c r="A51" s="144" t="s">
        <v>245</v>
      </c>
      <c r="B51" s="116"/>
      <c r="C51" s="147"/>
      <c r="D51" s="145" t="str">
        <f t="shared" si="10"/>
        <v/>
      </c>
      <c r="E51" s="140" t="str">
        <f t="shared" si="11"/>
        <v/>
      </c>
      <c r="F51" s="140" t="str">
        <f t="shared" si="8"/>
        <v/>
      </c>
      <c r="G51" s="146" t="str">
        <f>IF(C51=0,"",VLOOKUP(C51&amp;F51,Podmioty!$A$38:$D$127,4,0))</f>
        <v/>
      </c>
      <c r="H51" s="209"/>
      <c r="I51" s="209"/>
      <c r="J51" s="233" t="str">
        <f t="shared" si="12"/>
        <v/>
      </c>
      <c r="K51" s="233" t="str">
        <f t="shared" si="13"/>
        <v/>
      </c>
      <c r="L51" s="233" t="str">
        <f t="shared" si="14"/>
        <v/>
      </c>
      <c r="M51" s="116"/>
      <c r="N51" s="116"/>
      <c r="O51" s="116"/>
      <c r="P51" s="116"/>
    </row>
    <row r="52" spans="1:16" x14ac:dyDescent="0.2">
      <c r="A52" s="144" t="s">
        <v>246</v>
      </c>
      <c r="B52" s="116"/>
      <c r="C52" s="147"/>
      <c r="D52" s="145" t="str">
        <f t="shared" si="10"/>
        <v/>
      </c>
      <c r="E52" s="140" t="str">
        <f t="shared" si="11"/>
        <v/>
      </c>
      <c r="F52" s="140" t="str">
        <f t="shared" si="8"/>
        <v/>
      </c>
      <c r="G52" s="146" t="str">
        <f>IF(C52=0,"",VLOOKUP(C52&amp;F52,Podmioty!$A$38:$D$127,4,0))</f>
        <v/>
      </c>
      <c r="H52" s="209"/>
      <c r="I52" s="209"/>
      <c r="J52" s="233" t="str">
        <f t="shared" si="12"/>
        <v/>
      </c>
      <c r="K52" s="233" t="str">
        <f t="shared" si="13"/>
        <v/>
      </c>
      <c r="L52" s="233" t="str">
        <f t="shared" si="14"/>
        <v/>
      </c>
      <c r="M52" s="116"/>
      <c r="N52" s="116"/>
      <c r="O52" s="116"/>
      <c r="P52" s="116"/>
    </row>
    <row r="53" spans="1:16" x14ac:dyDescent="0.2">
      <c r="A53" s="144" t="s">
        <v>247</v>
      </c>
      <c r="B53" s="116"/>
      <c r="C53" s="147"/>
      <c r="D53" s="145" t="str">
        <f t="shared" si="10"/>
        <v/>
      </c>
      <c r="E53" s="140" t="str">
        <f t="shared" si="11"/>
        <v/>
      </c>
      <c r="F53" s="140" t="str">
        <f t="shared" si="8"/>
        <v/>
      </c>
      <c r="G53" s="146" t="str">
        <f>IF(C53=0,"",VLOOKUP(C53&amp;F53,Podmioty!$A$38:$D$127,4,0))</f>
        <v/>
      </c>
      <c r="H53" s="209"/>
      <c r="I53" s="209"/>
      <c r="J53" s="233" t="str">
        <f t="shared" si="12"/>
        <v/>
      </c>
      <c r="K53" s="233" t="str">
        <f t="shared" si="13"/>
        <v/>
      </c>
      <c r="L53" s="233" t="str">
        <f t="shared" si="14"/>
        <v/>
      </c>
      <c r="M53" s="116"/>
      <c r="N53" s="116"/>
      <c r="O53" s="116"/>
      <c r="P53" s="116"/>
    </row>
    <row r="54" spans="1:16" x14ac:dyDescent="0.2">
      <c r="A54" s="144" t="s">
        <v>248</v>
      </c>
      <c r="B54" s="116"/>
      <c r="C54" s="147"/>
      <c r="D54" s="145" t="str">
        <f t="shared" si="10"/>
        <v/>
      </c>
      <c r="E54" s="140" t="str">
        <f t="shared" si="11"/>
        <v/>
      </c>
      <c r="F54" s="140" t="str">
        <f t="shared" si="8"/>
        <v/>
      </c>
      <c r="G54" s="146" t="str">
        <f>IF(C54=0,"",VLOOKUP(C54&amp;F54,Podmioty!$A$38:$D$127,4,0))</f>
        <v/>
      </c>
      <c r="H54" s="209"/>
      <c r="I54" s="209"/>
      <c r="J54" s="233" t="str">
        <f t="shared" si="12"/>
        <v/>
      </c>
      <c r="K54" s="233" t="str">
        <f t="shared" si="13"/>
        <v/>
      </c>
      <c r="L54" s="233" t="str">
        <f t="shared" si="14"/>
        <v/>
      </c>
      <c r="M54" s="116"/>
      <c r="N54" s="116"/>
      <c r="O54" s="116"/>
      <c r="P54" s="116"/>
    </row>
    <row r="55" spans="1:16" x14ac:dyDescent="0.2">
      <c r="A55" s="144" t="s">
        <v>249</v>
      </c>
      <c r="B55" s="116"/>
      <c r="C55" s="147"/>
      <c r="D55" s="145" t="str">
        <f t="shared" si="10"/>
        <v/>
      </c>
      <c r="E55" s="140" t="str">
        <f t="shared" si="11"/>
        <v/>
      </c>
      <c r="F55" s="140" t="str">
        <f t="shared" si="8"/>
        <v/>
      </c>
      <c r="G55" s="146" t="str">
        <f>IF(C55=0,"",VLOOKUP(C55&amp;F55,Podmioty!$A$38:$D$127,4,0))</f>
        <v/>
      </c>
      <c r="H55" s="209"/>
      <c r="I55" s="209"/>
      <c r="J55" s="233" t="str">
        <f t="shared" si="12"/>
        <v/>
      </c>
      <c r="K55" s="233" t="str">
        <f t="shared" si="13"/>
        <v/>
      </c>
      <c r="L55" s="233" t="str">
        <f t="shared" si="14"/>
        <v/>
      </c>
      <c r="M55" s="116"/>
      <c r="N55" s="116"/>
      <c r="O55" s="116"/>
      <c r="P55" s="116"/>
    </row>
    <row r="56" spans="1:16" x14ac:dyDescent="0.2">
      <c r="A56" s="144" t="s">
        <v>250</v>
      </c>
      <c r="B56" s="116"/>
      <c r="C56" s="147"/>
      <c r="D56" s="145" t="str">
        <f t="shared" si="10"/>
        <v/>
      </c>
      <c r="E56" s="140" t="str">
        <f t="shared" si="11"/>
        <v/>
      </c>
      <c r="F56" s="140" t="str">
        <f t="shared" si="8"/>
        <v/>
      </c>
      <c r="G56" s="146" t="str">
        <f>IF(C56=0,"",VLOOKUP(C56&amp;F56,Podmioty!$A$38:$D$127,4,0))</f>
        <v/>
      </c>
      <c r="H56" s="209"/>
      <c r="I56" s="209"/>
      <c r="J56" s="233" t="str">
        <f t="shared" si="12"/>
        <v/>
      </c>
      <c r="K56" s="233" t="str">
        <f t="shared" si="13"/>
        <v/>
      </c>
      <c r="L56" s="233" t="str">
        <f t="shared" si="14"/>
        <v/>
      </c>
      <c r="M56" s="116"/>
      <c r="N56" s="116"/>
      <c r="O56" s="116"/>
      <c r="P56" s="116"/>
    </row>
    <row r="57" spans="1:16" x14ac:dyDescent="0.2">
      <c r="A57" s="144" t="s">
        <v>251</v>
      </c>
      <c r="B57" s="116"/>
      <c r="C57" s="147"/>
      <c r="D57" s="145" t="str">
        <f t="shared" si="10"/>
        <v/>
      </c>
      <c r="E57" s="140" t="str">
        <f t="shared" si="11"/>
        <v/>
      </c>
      <c r="F57" s="140" t="str">
        <f t="shared" si="8"/>
        <v/>
      </c>
      <c r="G57" s="146" t="str">
        <f>IF(C57=0,"",VLOOKUP(C57&amp;F57,Podmioty!$A$38:$D$127,4,0))</f>
        <v/>
      </c>
      <c r="H57" s="209"/>
      <c r="I57" s="209"/>
      <c r="J57" s="233" t="str">
        <f t="shared" si="12"/>
        <v/>
      </c>
      <c r="K57" s="233" t="str">
        <f t="shared" si="13"/>
        <v/>
      </c>
      <c r="L57" s="233" t="str">
        <f t="shared" si="14"/>
        <v/>
      </c>
      <c r="M57" s="116"/>
      <c r="N57" s="116"/>
      <c r="O57" s="116"/>
      <c r="P57" s="116"/>
    </row>
    <row r="58" spans="1:16" x14ac:dyDescent="0.2">
      <c r="A58" s="144" t="s">
        <v>252</v>
      </c>
      <c r="B58" s="116"/>
      <c r="C58" s="147"/>
      <c r="D58" s="145" t="str">
        <f t="shared" si="10"/>
        <v/>
      </c>
      <c r="E58" s="140" t="str">
        <f t="shared" si="11"/>
        <v/>
      </c>
      <c r="F58" s="140" t="str">
        <f t="shared" si="8"/>
        <v/>
      </c>
      <c r="G58" s="146" t="str">
        <f>IF(C58=0,"",VLOOKUP(C58&amp;F58,Podmioty!$A$38:$D$127,4,0))</f>
        <v/>
      </c>
      <c r="H58" s="209"/>
      <c r="I58" s="209"/>
      <c r="J58" s="233" t="str">
        <f t="shared" si="12"/>
        <v/>
      </c>
      <c r="K58" s="233" t="str">
        <f t="shared" si="13"/>
        <v/>
      </c>
      <c r="L58" s="233" t="str">
        <f t="shared" si="14"/>
        <v/>
      </c>
      <c r="M58" s="116"/>
      <c r="N58" s="116"/>
      <c r="O58" s="116"/>
      <c r="P58" s="116"/>
    </row>
    <row r="59" spans="1:16" x14ac:dyDescent="0.2">
      <c r="A59" s="144" t="s">
        <v>253</v>
      </c>
      <c r="B59" s="116"/>
      <c r="C59" s="147"/>
      <c r="D59" s="145" t="str">
        <f t="shared" si="10"/>
        <v/>
      </c>
      <c r="E59" s="140" t="str">
        <f t="shared" si="11"/>
        <v/>
      </c>
      <c r="F59" s="140" t="str">
        <f t="shared" si="8"/>
        <v/>
      </c>
      <c r="G59" s="146" t="str">
        <f>IF(C59=0,"",VLOOKUP(C59&amp;F59,Podmioty!$A$38:$D$127,4,0))</f>
        <v/>
      </c>
      <c r="H59" s="209"/>
      <c r="I59" s="209"/>
      <c r="J59" s="233" t="str">
        <f t="shared" si="12"/>
        <v/>
      </c>
      <c r="K59" s="233" t="str">
        <f t="shared" si="13"/>
        <v/>
      </c>
      <c r="L59" s="233" t="str">
        <f t="shared" si="14"/>
        <v/>
      </c>
      <c r="M59" s="116"/>
      <c r="N59" s="116"/>
      <c r="O59" s="116"/>
      <c r="P59" s="116"/>
    </row>
    <row r="60" spans="1:16" x14ac:dyDescent="0.2">
      <c r="A60" s="144" t="s">
        <v>254</v>
      </c>
      <c r="B60" s="116"/>
      <c r="C60" s="147"/>
      <c r="D60" s="145" t="str">
        <f t="shared" si="10"/>
        <v/>
      </c>
      <c r="E60" s="140" t="str">
        <f t="shared" si="11"/>
        <v/>
      </c>
      <c r="F60" s="140" t="str">
        <f t="shared" si="8"/>
        <v/>
      </c>
      <c r="G60" s="146" t="str">
        <f>IF(C60=0,"",VLOOKUP(C60&amp;F60,Podmioty!$A$38:$D$127,4,0))</f>
        <v/>
      </c>
      <c r="H60" s="209"/>
      <c r="I60" s="209"/>
      <c r="J60" s="233" t="str">
        <f t="shared" si="12"/>
        <v/>
      </c>
      <c r="K60" s="233" t="str">
        <f t="shared" si="13"/>
        <v/>
      </c>
      <c r="L60" s="233" t="str">
        <f t="shared" si="14"/>
        <v/>
      </c>
      <c r="M60" s="116"/>
      <c r="N60" s="116"/>
      <c r="O60" s="116"/>
      <c r="P60" s="116"/>
    </row>
    <row r="61" spans="1:16" x14ac:dyDescent="0.2">
      <c r="A61" s="144" t="s">
        <v>255</v>
      </c>
      <c r="B61" s="116"/>
      <c r="C61" s="147"/>
      <c r="D61" s="145" t="str">
        <f t="shared" si="10"/>
        <v/>
      </c>
      <c r="E61" s="140" t="str">
        <f t="shared" si="11"/>
        <v/>
      </c>
      <c r="F61" s="140" t="str">
        <f t="shared" si="8"/>
        <v/>
      </c>
      <c r="G61" s="146" t="str">
        <f>IF(C61=0,"",VLOOKUP(C61&amp;F61,Podmioty!$A$38:$D$127,4,0))</f>
        <v/>
      </c>
      <c r="H61" s="209"/>
      <c r="I61" s="209"/>
      <c r="J61" s="233" t="str">
        <f t="shared" si="12"/>
        <v/>
      </c>
      <c r="K61" s="233" t="str">
        <f t="shared" si="13"/>
        <v/>
      </c>
      <c r="L61" s="233" t="str">
        <f t="shared" si="14"/>
        <v/>
      </c>
      <c r="M61" s="116"/>
      <c r="N61" s="116"/>
      <c r="O61" s="116"/>
      <c r="P61" s="116"/>
    </row>
    <row r="62" spans="1:16" x14ac:dyDescent="0.2">
      <c r="A62" s="144" t="s">
        <v>256</v>
      </c>
      <c r="B62" s="116"/>
      <c r="C62" s="147"/>
      <c r="D62" s="145" t="str">
        <f t="shared" si="10"/>
        <v/>
      </c>
      <c r="E62" s="140" t="str">
        <f t="shared" si="11"/>
        <v/>
      </c>
      <c r="F62" s="140" t="str">
        <f t="shared" si="8"/>
        <v/>
      </c>
      <c r="G62" s="146" t="str">
        <f>IF(C62=0,"",VLOOKUP(C62&amp;F62,Podmioty!$A$38:$D$127,4,0))</f>
        <v/>
      </c>
      <c r="H62" s="209"/>
      <c r="I62" s="209"/>
      <c r="J62" s="233" t="str">
        <f t="shared" si="12"/>
        <v/>
      </c>
      <c r="K62" s="233" t="str">
        <f t="shared" si="13"/>
        <v/>
      </c>
      <c r="L62" s="233" t="str">
        <f t="shared" si="14"/>
        <v/>
      </c>
      <c r="M62" s="116"/>
      <c r="N62" s="116"/>
      <c r="O62" s="116"/>
      <c r="P62" s="116"/>
    </row>
    <row r="63" spans="1:16" x14ac:dyDescent="0.2">
      <c r="A63" s="144" t="s">
        <v>257</v>
      </c>
      <c r="B63" s="116"/>
      <c r="C63" s="147"/>
      <c r="D63" s="145" t="str">
        <f t="shared" si="10"/>
        <v/>
      </c>
      <c r="E63" s="140" t="str">
        <f t="shared" si="11"/>
        <v/>
      </c>
      <c r="F63" s="140" t="str">
        <f t="shared" si="8"/>
        <v/>
      </c>
      <c r="G63" s="146" t="str">
        <f>IF(C63=0,"",VLOOKUP(C63&amp;F63,Podmioty!$A$38:$D$127,4,0))</f>
        <v/>
      </c>
      <c r="H63" s="209"/>
      <c r="I63" s="209"/>
      <c r="J63" s="233" t="str">
        <f t="shared" si="12"/>
        <v/>
      </c>
      <c r="K63" s="233" t="str">
        <f t="shared" si="13"/>
        <v/>
      </c>
      <c r="L63" s="233" t="str">
        <f t="shared" si="14"/>
        <v/>
      </c>
      <c r="M63" s="116"/>
      <c r="N63" s="116"/>
      <c r="O63" s="116"/>
      <c r="P63" s="116"/>
    </row>
    <row r="64" spans="1:16" x14ac:dyDescent="0.2">
      <c r="A64" s="144" t="s">
        <v>258</v>
      </c>
      <c r="B64" s="116"/>
      <c r="C64" s="147"/>
      <c r="D64" s="145" t="str">
        <f t="shared" si="10"/>
        <v/>
      </c>
      <c r="E64" s="140" t="str">
        <f t="shared" si="11"/>
        <v/>
      </c>
      <c r="F64" s="140" t="str">
        <f t="shared" si="8"/>
        <v/>
      </c>
      <c r="G64" s="146" t="str">
        <f>IF(C64=0,"",VLOOKUP(C64&amp;F64,Podmioty!$A$38:$D$127,4,0))</f>
        <v/>
      </c>
      <c r="H64" s="209"/>
      <c r="I64" s="209"/>
      <c r="J64" s="233" t="str">
        <f t="shared" si="12"/>
        <v/>
      </c>
      <c r="K64" s="233" t="str">
        <f t="shared" si="13"/>
        <v/>
      </c>
      <c r="L64" s="233" t="str">
        <f t="shared" si="14"/>
        <v/>
      </c>
      <c r="M64" s="116"/>
      <c r="N64" s="116"/>
      <c r="O64" s="116"/>
      <c r="P64" s="116"/>
    </row>
    <row r="65" spans="1:16" x14ac:dyDescent="0.2">
      <c r="A65" s="144" t="s">
        <v>259</v>
      </c>
      <c r="B65" s="116"/>
      <c r="C65" s="147"/>
      <c r="D65" s="145" t="str">
        <f t="shared" si="10"/>
        <v/>
      </c>
      <c r="E65" s="140" t="str">
        <f t="shared" si="11"/>
        <v/>
      </c>
      <c r="F65" s="140" t="str">
        <f t="shared" si="8"/>
        <v/>
      </c>
      <c r="G65" s="146" t="str">
        <f>IF(C65=0,"",VLOOKUP(C65&amp;F65,Podmioty!$A$38:$D$127,4,0))</f>
        <v/>
      </c>
      <c r="H65" s="209"/>
      <c r="I65" s="209"/>
      <c r="J65" s="233" t="str">
        <f t="shared" si="12"/>
        <v/>
      </c>
      <c r="K65" s="233" t="str">
        <f t="shared" si="13"/>
        <v/>
      </c>
      <c r="L65" s="233" t="str">
        <f t="shared" si="14"/>
        <v/>
      </c>
      <c r="M65" s="116"/>
      <c r="N65" s="116"/>
      <c r="O65" s="116"/>
      <c r="P65" s="116"/>
    </row>
    <row r="66" spans="1:16" x14ac:dyDescent="0.2">
      <c r="A66" s="144" t="s">
        <v>260</v>
      </c>
      <c r="B66" s="116"/>
      <c r="C66" s="147"/>
      <c r="D66" s="145" t="str">
        <f t="shared" si="10"/>
        <v/>
      </c>
      <c r="E66" s="140" t="str">
        <f t="shared" si="11"/>
        <v/>
      </c>
      <c r="F66" s="140" t="str">
        <f t="shared" si="8"/>
        <v/>
      </c>
      <c r="G66" s="146" t="str">
        <f>IF(C66=0,"",VLOOKUP(C66&amp;F66,Podmioty!$A$38:$D$127,4,0))</f>
        <v/>
      </c>
      <c r="H66" s="209"/>
      <c r="I66" s="209"/>
      <c r="J66" s="233" t="str">
        <f t="shared" si="12"/>
        <v/>
      </c>
      <c r="K66" s="233" t="str">
        <f t="shared" si="13"/>
        <v/>
      </c>
      <c r="L66" s="233" t="str">
        <f t="shared" si="14"/>
        <v/>
      </c>
      <c r="M66" s="116"/>
      <c r="N66" s="116"/>
      <c r="O66" s="116"/>
      <c r="P66" s="116"/>
    </row>
    <row r="67" spans="1:16" x14ac:dyDescent="0.2">
      <c r="A67" s="144" t="s">
        <v>261</v>
      </c>
      <c r="B67" s="116"/>
      <c r="C67" s="147"/>
      <c r="D67" s="145" t="str">
        <f t="shared" si="10"/>
        <v/>
      </c>
      <c r="E67" s="140" t="str">
        <f t="shared" si="11"/>
        <v/>
      </c>
      <c r="F67" s="140" t="str">
        <f t="shared" si="8"/>
        <v/>
      </c>
      <c r="G67" s="146" t="str">
        <f>IF(C67=0,"",VLOOKUP(C67&amp;F67,Podmioty!$A$38:$D$127,4,0))</f>
        <v/>
      </c>
      <c r="H67" s="209"/>
      <c r="I67" s="209"/>
      <c r="J67" s="233" t="str">
        <f t="shared" si="12"/>
        <v/>
      </c>
      <c r="K67" s="233" t="str">
        <f t="shared" si="13"/>
        <v/>
      </c>
      <c r="L67" s="233" t="str">
        <f t="shared" si="14"/>
        <v/>
      </c>
      <c r="M67" s="116"/>
      <c r="N67" s="116"/>
      <c r="O67" s="116"/>
      <c r="P67" s="116"/>
    </row>
    <row r="68" spans="1:16" x14ac:dyDescent="0.2">
      <c r="A68" s="144" t="s">
        <v>262</v>
      </c>
      <c r="B68" s="116"/>
      <c r="C68" s="147"/>
      <c r="D68" s="145" t="str">
        <f t="shared" si="10"/>
        <v/>
      </c>
      <c r="E68" s="140" t="str">
        <f t="shared" si="11"/>
        <v/>
      </c>
      <c r="F68" s="140" t="str">
        <f t="shared" si="8"/>
        <v/>
      </c>
      <c r="G68" s="146" t="str">
        <f>IF(C68=0,"",VLOOKUP(C68&amp;F68,Podmioty!$A$38:$D$127,4,0))</f>
        <v/>
      </c>
      <c r="H68" s="209"/>
      <c r="I68" s="209"/>
      <c r="J68" s="233" t="str">
        <f t="shared" si="12"/>
        <v/>
      </c>
      <c r="K68" s="233" t="str">
        <f t="shared" si="13"/>
        <v/>
      </c>
      <c r="L68" s="233" t="str">
        <f t="shared" si="14"/>
        <v/>
      </c>
      <c r="M68" s="116"/>
      <c r="N68" s="116"/>
      <c r="O68" s="116"/>
      <c r="P68" s="116"/>
    </row>
    <row r="69" spans="1:16" x14ac:dyDescent="0.2">
      <c r="A69" s="144" t="s">
        <v>263</v>
      </c>
      <c r="B69" s="116"/>
      <c r="C69" s="147"/>
      <c r="D69" s="145" t="str">
        <f t="shared" si="10"/>
        <v/>
      </c>
      <c r="E69" s="140" t="str">
        <f t="shared" si="11"/>
        <v/>
      </c>
      <c r="F69" s="140" t="str">
        <f t="shared" si="8"/>
        <v/>
      </c>
      <c r="G69" s="146" t="str">
        <f>IF(C69=0,"",VLOOKUP(C69&amp;F69,Podmioty!$A$38:$D$127,4,0))</f>
        <v/>
      </c>
      <c r="H69" s="209"/>
      <c r="I69" s="209"/>
      <c r="J69" s="233" t="str">
        <f t="shared" si="12"/>
        <v/>
      </c>
      <c r="K69" s="233" t="str">
        <f t="shared" si="13"/>
        <v/>
      </c>
      <c r="L69" s="233" t="str">
        <f t="shared" si="14"/>
        <v/>
      </c>
      <c r="M69" s="116"/>
      <c r="N69" s="116"/>
      <c r="O69" s="116"/>
      <c r="P69" s="116"/>
    </row>
    <row r="70" spans="1:16" x14ac:dyDescent="0.2">
      <c r="A70" s="144" t="s">
        <v>264</v>
      </c>
      <c r="B70" s="116"/>
      <c r="C70" s="147"/>
      <c r="D70" s="145" t="str">
        <f t="shared" si="10"/>
        <v/>
      </c>
      <c r="E70" s="140" t="str">
        <f t="shared" si="11"/>
        <v/>
      </c>
      <c r="F70" s="140" t="str">
        <f t="shared" si="8"/>
        <v/>
      </c>
      <c r="G70" s="146" t="str">
        <f>IF(C70=0,"",VLOOKUP(C70&amp;F70,Podmioty!$A$38:$D$127,4,0))</f>
        <v/>
      </c>
      <c r="H70" s="209"/>
      <c r="I70" s="209"/>
      <c r="J70" s="233" t="str">
        <f t="shared" si="12"/>
        <v/>
      </c>
      <c r="K70" s="233" t="str">
        <f t="shared" si="13"/>
        <v/>
      </c>
      <c r="L70" s="233" t="str">
        <f t="shared" si="14"/>
        <v/>
      </c>
      <c r="M70" s="116"/>
      <c r="N70" s="116"/>
      <c r="O70" s="116"/>
      <c r="P70" s="116"/>
    </row>
    <row r="71" spans="1:16" x14ac:dyDescent="0.2">
      <c r="A71" s="144" t="s">
        <v>265</v>
      </c>
      <c r="B71" s="116"/>
      <c r="C71" s="147"/>
      <c r="D71" s="145" t="str">
        <f t="shared" si="10"/>
        <v/>
      </c>
      <c r="E71" s="140" t="str">
        <f t="shared" si="11"/>
        <v/>
      </c>
      <c r="F71" s="140" t="str">
        <f t="shared" si="8"/>
        <v/>
      </c>
      <c r="G71" s="146" t="str">
        <f>IF(C71=0,"",VLOOKUP(C71&amp;F71,Podmioty!$A$38:$D$127,4,0))</f>
        <v/>
      </c>
      <c r="H71" s="209"/>
      <c r="I71" s="209"/>
      <c r="J71" s="233" t="str">
        <f t="shared" si="12"/>
        <v/>
      </c>
      <c r="K71" s="233" t="str">
        <f t="shared" si="13"/>
        <v/>
      </c>
      <c r="L71" s="233" t="str">
        <f t="shared" si="14"/>
        <v/>
      </c>
      <c r="M71" s="116"/>
      <c r="N71" s="116"/>
      <c r="O71" s="116"/>
      <c r="P71" s="116"/>
    </row>
    <row r="72" spans="1:16" x14ac:dyDescent="0.2">
      <c r="A72" s="144" t="s">
        <v>266</v>
      </c>
      <c r="B72" s="116"/>
      <c r="C72" s="147"/>
      <c r="D72" s="145" t="str">
        <f t="shared" si="10"/>
        <v/>
      </c>
      <c r="E72" s="140" t="str">
        <f t="shared" si="11"/>
        <v/>
      </c>
      <c r="F72" s="140" t="str">
        <f t="shared" si="8"/>
        <v/>
      </c>
      <c r="G72" s="146" t="str">
        <f>IF(C72=0,"",VLOOKUP(C72&amp;F72,Podmioty!$A$38:$D$127,4,0))</f>
        <v/>
      </c>
      <c r="H72" s="209"/>
      <c r="I72" s="209"/>
      <c r="J72" s="233" t="str">
        <f t="shared" si="12"/>
        <v/>
      </c>
      <c r="K72" s="233" t="str">
        <f t="shared" si="13"/>
        <v/>
      </c>
      <c r="L72" s="233" t="str">
        <f t="shared" si="14"/>
        <v/>
      </c>
      <c r="M72" s="116"/>
      <c r="N72" s="116"/>
      <c r="O72" s="116"/>
      <c r="P72" s="116"/>
    </row>
    <row r="73" spans="1:16" x14ac:dyDescent="0.2">
      <c r="A73" s="144" t="s">
        <v>267</v>
      </c>
      <c r="B73" s="116"/>
      <c r="C73" s="147"/>
      <c r="D73" s="145" t="str">
        <f t="shared" si="10"/>
        <v/>
      </c>
      <c r="E73" s="140" t="str">
        <f t="shared" si="11"/>
        <v/>
      </c>
      <c r="F73" s="140" t="str">
        <f t="shared" si="8"/>
        <v/>
      </c>
      <c r="G73" s="146" t="str">
        <f>IF(C73=0,"",VLOOKUP(C73&amp;F73,Podmioty!$A$38:$D$127,4,0))</f>
        <v/>
      </c>
      <c r="H73" s="209"/>
      <c r="I73" s="209"/>
      <c r="J73" s="233" t="str">
        <f t="shared" si="12"/>
        <v/>
      </c>
      <c r="K73" s="233" t="str">
        <f t="shared" si="13"/>
        <v/>
      </c>
      <c r="L73" s="233" t="str">
        <f t="shared" si="14"/>
        <v/>
      </c>
      <c r="M73" s="116"/>
      <c r="N73" s="116"/>
      <c r="O73" s="116"/>
      <c r="P73" s="116"/>
    </row>
    <row r="74" spans="1:16" x14ac:dyDescent="0.2">
      <c r="A74" s="144" t="s">
        <v>268</v>
      </c>
      <c r="B74" s="116"/>
      <c r="C74" s="147"/>
      <c r="D74" s="145" t="str">
        <f t="shared" si="10"/>
        <v/>
      </c>
      <c r="E74" s="140" t="str">
        <f t="shared" si="11"/>
        <v/>
      </c>
      <c r="F74" s="140" t="str">
        <f t="shared" si="8"/>
        <v/>
      </c>
      <c r="G74" s="146" t="str">
        <f>IF(C74=0,"",VLOOKUP(C74&amp;F74,Podmioty!$A$38:$D$127,4,0))</f>
        <v/>
      </c>
      <c r="H74" s="209"/>
      <c r="I74" s="209"/>
      <c r="J74" s="233" t="str">
        <f t="shared" si="12"/>
        <v/>
      </c>
      <c r="K74" s="233" t="str">
        <f t="shared" si="13"/>
        <v/>
      </c>
      <c r="L74" s="233" t="str">
        <f t="shared" si="14"/>
        <v/>
      </c>
      <c r="M74" s="116"/>
      <c r="N74" s="116"/>
      <c r="O74" s="116"/>
      <c r="P74" s="116"/>
    </row>
    <row r="75" spans="1:16" x14ac:dyDescent="0.2">
      <c r="A75" s="144" t="s">
        <v>269</v>
      </c>
      <c r="B75" s="116"/>
      <c r="C75" s="147"/>
      <c r="D75" s="145" t="str">
        <f t="shared" si="10"/>
        <v/>
      </c>
      <c r="E75" s="140" t="str">
        <f t="shared" si="11"/>
        <v/>
      </c>
      <c r="F75" s="140" t="str">
        <f t="shared" si="8"/>
        <v/>
      </c>
      <c r="G75" s="146" t="str">
        <f>IF(C75=0,"",VLOOKUP(C75&amp;F75,Podmioty!$A$38:$D$127,4,0))</f>
        <v/>
      </c>
      <c r="H75" s="209"/>
      <c r="I75" s="209"/>
      <c r="J75" s="233" t="str">
        <f t="shared" si="12"/>
        <v/>
      </c>
      <c r="K75" s="233" t="str">
        <f t="shared" si="13"/>
        <v/>
      </c>
      <c r="L75" s="233" t="str">
        <f t="shared" si="14"/>
        <v/>
      </c>
      <c r="M75" s="116"/>
      <c r="N75" s="116"/>
      <c r="O75" s="116"/>
      <c r="P75" s="116"/>
    </row>
  </sheetData>
  <sheetProtection algorithmName="SHA-512" hashValue="WFcpdhhONsrx1cDlNWPLeB+udRv/sLxYkv8Dye+x4H5IrygUr1DXOtZLs+i2R7Sus59ri+72WWSqgnG79SV9KA==" saltValue="SP/rLZmTdsrsNiYo5nSpXg==" spinCount="100000" sheet="1" formatCells="0" formatColumns="0" formatRows="0"/>
  <autoFilter ref="A30:AF75" xr:uid="{00000000-0009-0000-0000-000006000000}"/>
  <mergeCells count="2">
    <mergeCell ref="A29:A30"/>
    <mergeCell ref="J28:L28"/>
  </mergeCells>
  <dataValidations count="1">
    <dataValidation type="list" allowBlank="1" showInputMessage="1" showErrorMessage="1" sqref="C31:C75" xr:uid="{00000000-0002-0000-0600-000000000000}">
      <formula1>$D$3:$D$17</formula1>
    </dataValidation>
  </dataValidations>
  <pageMargins left="0.7" right="0.7" top="0.75" bottom="0.75" header="0.3" footer="0.3"/>
  <pageSetup paperSize="9" scale="37" fitToHeight="0" orientation="landscape" horizontalDpi="0" verticalDpi="0"/>
  <headerFooter>
    <oddHeader>&amp;L&amp;F&amp;C&amp;F&amp;R&amp;P z &amp;N</oddHeader>
    <oddFooter>&amp;L&amp;F&amp;C&amp;A&amp;R&amp;P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5"/>
  <sheetViews>
    <sheetView showGridLines="0" topLeftCell="I23" zoomScaleNormal="100" workbookViewId="0">
      <selection activeCell="I33" sqref="H32:I33"/>
    </sheetView>
  </sheetViews>
  <sheetFormatPr baseColWidth="10" defaultColWidth="10.83203125" defaultRowHeight="16" x14ac:dyDescent="0.2"/>
  <cols>
    <col min="1" max="1" width="5.33203125" style="87" customWidth="1"/>
    <col min="2" max="2" width="24.83203125" style="87" customWidth="1"/>
    <col min="3" max="3" width="11.6640625" style="87" customWidth="1"/>
    <col min="4" max="4" width="26.33203125" style="87" customWidth="1"/>
    <col min="5" max="5" width="15.5" style="87" customWidth="1"/>
    <col min="6" max="6" width="17.5" style="87" customWidth="1"/>
    <col min="7" max="7" width="18.33203125" style="87" customWidth="1"/>
    <col min="8" max="9" width="25.1640625" style="87" customWidth="1"/>
    <col min="10" max="10" width="19.83203125" style="87" bestFit="1" customWidth="1"/>
    <col min="11" max="11" width="29" style="87" customWidth="1"/>
    <col min="12" max="13" width="26.1640625" style="87" customWidth="1"/>
    <col min="14" max="14" width="22.5" style="87" customWidth="1"/>
    <col min="15" max="16" width="23.33203125" style="87" customWidth="1"/>
    <col min="17" max="16384" width="10.83203125" style="87"/>
  </cols>
  <sheetData>
    <row r="1" spans="2:21" hidden="1" x14ac:dyDescent="0.2">
      <c r="M1" s="87" t="s">
        <v>400</v>
      </c>
      <c r="N1" s="87" t="s">
        <v>400</v>
      </c>
      <c r="P1" s="87" t="s">
        <v>371</v>
      </c>
      <c r="Q1" s="87" t="s">
        <v>371</v>
      </c>
      <c r="T1" s="87" t="s">
        <v>372</v>
      </c>
      <c r="U1" s="87" t="s">
        <v>372</v>
      </c>
    </row>
    <row r="2" spans="2:21" hidden="1" x14ac:dyDescent="0.2">
      <c r="B2" s="117"/>
      <c r="C2" s="118" t="s">
        <v>158</v>
      </c>
      <c r="D2" s="78"/>
      <c r="E2" s="119" t="s">
        <v>176</v>
      </c>
      <c r="F2" s="120" t="s">
        <v>158</v>
      </c>
      <c r="G2" s="121" t="str">
        <f>'Dane wejściowe'!E27</f>
        <v>Rodzaj pomocy</v>
      </c>
      <c r="H2" s="121" t="str">
        <f>'Dane wejściowe'!F27</f>
        <v>Wielkość podmiotu</v>
      </c>
      <c r="I2" s="122" t="str">
        <f>'Dane wejściowe'!G27</f>
        <v>Bez pomocy</v>
      </c>
      <c r="J2" s="122" t="str">
        <f>'Dane wejściowe'!H27</f>
        <v>pomoc de minimis</v>
      </c>
      <c r="K2" s="154" t="s">
        <v>196</v>
      </c>
      <c r="M2" s="122" t="str">
        <f>I2</f>
        <v>Bez pomocy</v>
      </c>
      <c r="N2" s="122" t="str">
        <f>J2</f>
        <v>pomoc de minimis</v>
      </c>
      <c r="P2" s="122" t="str">
        <f>I2</f>
        <v>Bez pomocy</v>
      </c>
      <c r="Q2" s="122" t="str">
        <f t="shared" ref="Q2" si="0">J2</f>
        <v>pomoc de minimis</v>
      </c>
      <c r="R2" s="122"/>
      <c r="T2" s="122" t="str">
        <f>M2</f>
        <v>Bez pomocy</v>
      </c>
      <c r="U2" s="122" t="str">
        <f t="shared" ref="U2" si="1">N2</f>
        <v>pomoc de minimis</v>
      </c>
    </row>
    <row r="3" spans="2:21" hidden="1" x14ac:dyDescent="0.2">
      <c r="B3" s="123" t="s">
        <v>191</v>
      </c>
      <c r="C3" s="87">
        <f>'Dane wejściowe'!C13</f>
        <v>0</v>
      </c>
      <c r="D3" s="93" t="str">
        <f>'Dane wejściowe'!B28</f>
        <v>Obiekt 1</v>
      </c>
      <c r="E3" s="87">
        <f>'Dane wejściowe'!C28</f>
        <v>0</v>
      </c>
      <c r="F3" s="87">
        <f>'Dane wejściowe'!D28</f>
        <v>0</v>
      </c>
      <c r="G3" s="87">
        <f>'Dane wejściowe'!E28</f>
        <v>0</v>
      </c>
      <c r="H3" s="87" t="str">
        <f>'Dane wejściowe'!F28</f>
        <v/>
      </c>
      <c r="I3" s="124" t="str">
        <f>'Dane wejściowe'!G28</f>
        <v/>
      </c>
      <c r="J3" s="125" t="str">
        <f>'Dane wejściowe'!H28</f>
        <v/>
      </c>
      <c r="K3" s="126" t="str">
        <f>'Dane wejściowe'!I28</f>
        <v/>
      </c>
      <c r="L3" s="87" t="s">
        <v>198</v>
      </c>
      <c r="M3" s="87">
        <f>SUMIFS($H$31:$H$94,$F$31:$F$94,M$2,$C$31:$C$94,$D3)</f>
        <v>0</v>
      </c>
      <c r="N3" s="87">
        <f>SUMIFS($H$31:$H$94,$F$31:$F$94,N$2,$C$31:$C$94,$D3)</f>
        <v>0</v>
      </c>
      <c r="P3" s="87">
        <f>SUMIFS($I$31:$I$94,$F$31:$F$94,P$2,$C$31:$C$94,$D3)</f>
        <v>0</v>
      </c>
      <c r="Q3" s="87">
        <f>SUMIFS($I$31:$I$94,$F$31:$F$94,Q$2,$C$31:$C$94,$D3)</f>
        <v>0</v>
      </c>
      <c r="T3" s="87">
        <f>SUMIFS($J$31:$J$94,$F$31:$F$94,T$2,$C$31:$C$94,$D3)</f>
        <v>0</v>
      </c>
      <c r="U3" s="87">
        <f>SUMIFS($J$31:$J$94,$F$31:$F$94,U$2,$C$31:$C$94,$D3)</f>
        <v>0</v>
      </c>
    </row>
    <row r="4" spans="2:21" hidden="1" x14ac:dyDescent="0.2">
      <c r="B4" s="123" t="s">
        <v>148</v>
      </c>
      <c r="C4" s="87">
        <f>'Dane wejściowe'!C14</f>
        <v>0</v>
      </c>
      <c r="D4" s="93" t="str">
        <f>'Dane wejściowe'!B29</f>
        <v>Obiekt 2</v>
      </c>
      <c r="E4" s="87">
        <f>'Dane wejściowe'!C29</f>
        <v>0</v>
      </c>
      <c r="F4" s="87">
        <f>'Dane wejściowe'!D29</f>
        <v>0</v>
      </c>
      <c r="G4" s="87">
        <f>'Dane wejściowe'!E29</f>
        <v>0</v>
      </c>
      <c r="H4" s="87" t="str">
        <f>'Dane wejściowe'!F29</f>
        <v/>
      </c>
      <c r="I4" s="124" t="str">
        <f>'Dane wejściowe'!G29</f>
        <v/>
      </c>
      <c r="J4" s="125" t="str">
        <f>'Dane wejściowe'!H29</f>
        <v/>
      </c>
      <c r="K4" s="126" t="str">
        <f>'Dane wejściowe'!I29</f>
        <v/>
      </c>
      <c r="L4" s="87" t="s">
        <v>199</v>
      </c>
      <c r="M4" s="87">
        <f t="shared" ref="M4:N17" si="2">SUMIFS($H$31:$H$94,$F$31:$F$94,M$2,$C$31:$C$94,$D4)</f>
        <v>0</v>
      </c>
      <c r="N4" s="87">
        <f t="shared" si="2"/>
        <v>0</v>
      </c>
      <c r="P4" s="87">
        <f t="shared" ref="P4:Q17" si="3">SUMIFS($I$31:$I$94,$F$31:$F$94,P$2,$C$31:$C$94,$D4)</f>
        <v>0</v>
      </c>
      <c r="Q4" s="87">
        <f t="shared" si="3"/>
        <v>0</v>
      </c>
      <c r="T4" s="87">
        <f>SUMIFS($J$31:$J$94,$F$31:$F$94,T$2,$C$31:$C$94,$D4)</f>
        <v>0</v>
      </c>
      <c r="U4" s="87">
        <f t="shared" ref="T4:U17" si="4">SUMIFS($J$31:$J$94,$F$31:$F$94,U$2,$C$31:$C$94,$D4)</f>
        <v>0</v>
      </c>
    </row>
    <row r="5" spans="2:21" hidden="1" x14ac:dyDescent="0.2">
      <c r="B5" s="123" t="s">
        <v>149</v>
      </c>
      <c r="C5" s="87">
        <f>'Dane wejściowe'!C15</f>
        <v>0</v>
      </c>
      <c r="D5" s="93" t="str">
        <f>'Dane wejściowe'!B30</f>
        <v>Obiekt 3</v>
      </c>
      <c r="E5" s="87">
        <f>'Dane wejściowe'!C30</f>
        <v>0</v>
      </c>
      <c r="F5" s="87">
        <f>'Dane wejściowe'!D30</f>
        <v>0</v>
      </c>
      <c r="G5" s="87">
        <f>'Dane wejściowe'!E30</f>
        <v>0</v>
      </c>
      <c r="H5" s="87" t="str">
        <f>'Dane wejściowe'!F30</f>
        <v/>
      </c>
      <c r="I5" s="125" t="str">
        <f>'Dane wejściowe'!G30</f>
        <v/>
      </c>
      <c r="J5" s="125" t="str">
        <f>'Dane wejściowe'!H30</f>
        <v/>
      </c>
      <c r="K5" s="126" t="str">
        <f>'Dane wejściowe'!I30</f>
        <v/>
      </c>
      <c r="M5" s="87">
        <f t="shared" si="2"/>
        <v>0</v>
      </c>
      <c r="N5" s="87">
        <f t="shared" si="2"/>
        <v>0</v>
      </c>
      <c r="P5" s="87">
        <f t="shared" si="3"/>
        <v>0</v>
      </c>
      <c r="Q5" s="87">
        <f t="shared" si="3"/>
        <v>0</v>
      </c>
      <c r="T5" s="87">
        <f t="shared" si="4"/>
        <v>0</v>
      </c>
      <c r="U5" s="87">
        <f t="shared" si="4"/>
        <v>0</v>
      </c>
    </row>
    <row r="6" spans="2:21" hidden="1" x14ac:dyDescent="0.2">
      <c r="B6" s="123" t="s">
        <v>150</v>
      </c>
      <c r="C6" s="87">
        <f>'Dane wejściowe'!C16</f>
        <v>0</v>
      </c>
      <c r="D6" s="93" t="str">
        <f>'Dane wejściowe'!B31</f>
        <v>Obiekt 4</v>
      </c>
      <c r="E6" s="87">
        <f>'Dane wejściowe'!C31</f>
        <v>0</v>
      </c>
      <c r="F6" s="87">
        <f>'Dane wejściowe'!D31</f>
        <v>0</v>
      </c>
      <c r="G6" s="87">
        <f>'Dane wejściowe'!E31</f>
        <v>0</v>
      </c>
      <c r="H6" s="87" t="str">
        <f>'Dane wejściowe'!F31</f>
        <v/>
      </c>
      <c r="I6" s="125" t="str">
        <f>'Dane wejściowe'!G31</f>
        <v/>
      </c>
      <c r="J6" s="125" t="str">
        <f>'Dane wejściowe'!H31</f>
        <v/>
      </c>
      <c r="K6" s="126" t="str">
        <f>'Dane wejściowe'!I31</f>
        <v/>
      </c>
      <c r="M6" s="87">
        <f t="shared" si="2"/>
        <v>0</v>
      </c>
      <c r="N6" s="87">
        <f t="shared" si="2"/>
        <v>0</v>
      </c>
      <c r="P6" s="87">
        <f t="shared" si="3"/>
        <v>0</v>
      </c>
      <c r="Q6" s="87">
        <f t="shared" si="3"/>
        <v>0</v>
      </c>
      <c r="T6" s="87">
        <f t="shared" si="4"/>
        <v>0</v>
      </c>
      <c r="U6" s="87">
        <f t="shared" si="4"/>
        <v>0</v>
      </c>
    </row>
    <row r="7" spans="2:21" hidden="1" x14ac:dyDescent="0.2">
      <c r="B7" s="123" t="s">
        <v>151</v>
      </c>
      <c r="C7" s="87">
        <f>'Dane wejściowe'!C17</f>
        <v>0</v>
      </c>
      <c r="D7" s="93" t="str">
        <f>'Dane wejściowe'!B32</f>
        <v>Obiekt 5</v>
      </c>
      <c r="E7" s="87">
        <f>'Dane wejściowe'!C32</f>
        <v>0</v>
      </c>
      <c r="F7" s="87">
        <f>'Dane wejściowe'!D32</f>
        <v>0</v>
      </c>
      <c r="G7" s="87">
        <f>'Dane wejściowe'!E32</f>
        <v>0</v>
      </c>
      <c r="H7" s="87" t="str">
        <f>'Dane wejściowe'!F32</f>
        <v/>
      </c>
      <c r="I7" s="125" t="str">
        <f>'Dane wejściowe'!G32</f>
        <v/>
      </c>
      <c r="J7" s="125" t="str">
        <f>'Dane wejściowe'!H32</f>
        <v/>
      </c>
      <c r="K7" s="126" t="str">
        <f>'Dane wejściowe'!I32</f>
        <v/>
      </c>
      <c r="M7" s="87">
        <f t="shared" si="2"/>
        <v>0</v>
      </c>
      <c r="N7" s="87">
        <f t="shared" si="2"/>
        <v>0</v>
      </c>
      <c r="P7" s="87">
        <f t="shared" si="3"/>
        <v>0</v>
      </c>
      <c r="Q7" s="87">
        <f t="shared" si="3"/>
        <v>0</v>
      </c>
      <c r="T7" s="87">
        <f t="shared" si="4"/>
        <v>0</v>
      </c>
      <c r="U7" s="87">
        <f t="shared" si="4"/>
        <v>0</v>
      </c>
    </row>
    <row r="8" spans="2:21" hidden="1" x14ac:dyDescent="0.2">
      <c r="B8" s="123" t="s">
        <v>152</v>
      </c>
      <c r="C8" s="87">
        <f>'Dane wejściowe'!C18</f>
        <v>0</v>
      </c>
      <c r="D8" s="93" t="str">
        <f>'Dane wejściowe'!B33</f>
        <v>Obiekt 6</v>
      </c>
      <c r="E8" s="87">
        <f>'Dane wejściowe'!C33</f>
        <v>0</v>
      </c>
      <c r="F8" s="87">
        <f>'Dane wejściowe'!D33</f>
        <v>0</v>
      </c>
      <c r="G8" s="87">
        <f>'Dane wejściowe'!E33</f>
        <v>0</v>
      </c>
      <c r="H8" s="87" t="str">
        <f>'Dane wejściowe'!F33</f>
        <v/>
      </c>
      <c r="I8" s="125" t="str">
        <f>'Dane wejściowe'!G33</f>
        <v/>
      </c>
      <c r="J8" s="125" t="str">
        <f>'Dane wejściowe'!H33</f>
        <v/>
      </c>
      <c r="K8" s="126" t="str">
        <f>'Dane wejściowe'!I33</f>
        <v/>
      </c>
      <c r="M8" s="87">
        <f t="shared" si="2"/>
        <v>0</v>
      </c>
      <c r="N8" s="87">
        <f t="shared" si="2"/>
        <v>0</v>
      </c>
      <c r="P8" s="87">
        <f t="shared" si="3"/>
        <v>0</v>
      </c>
      <c r="Q8" s="87">
        <f t="shared" si="3"/>
        <v>0</v>
      </c>
      <c r="T8" s="87">
        <f t="shared" si="4"/>
        <v>0</v>
      </c>
      <c r="U8" s="87">
        <f t="shared" si="4"/>
        <v>0</v>
      </c>
    </row>
    <row r="9" spans="2:21" hidden="1" x14ac:dyDescent="0.2">
      <c r="B9" s="123"/>
      <c r="D9" s="93" t="str">
        <f>'Dane wejściowe'!B34</f>
        <v>Obiekt 7</v>
      </c>
      <c r="E9" s="87">
        <f>'Dane wejściowe'!C34</f>
        <v>0</v>
      </c>
      <c r="F9" s="87">
        <f>'Dane wejściowe'!D34</f>
        <v>0</v>
      </c>
      <c r="G9" s="87">
        <f>'Dane wejściowe'!E34</f>
        <v>0</v>
      </c>
      <c r="H9" s="87" t="str">
        <f>'Dane wejściowe'!F34</f>
        <v/>
      </c>
      <c r="I9" s="125" t="str">
        <f>'Dane wejściowe'!G34</f>
        <v/>
      </c>
      <c r="J9" s="125" t="str">
        <f>'Dane wejściowe'!H34</f>
        <v/>
      </c>
      <c r="K9" s="126" t="str">
        <f>'Dane wejściowe'!I34</f>
        <v/>
      </c>
      <c r="M9" s="87">
        <f t="shared" si="2"/>
        <v>0</v>
      </c>
      <c r="N9" s="87">
        <f t="shared" si="2"/>
        <v>0</v>
      </c>
      <c r="P9" s="87">
        <f t="shared" si="3"/>
        <v>0</v>
      </c>
      <c r="Q9" s="87">
        <f t="shared" si="3"/>
        <v>0</v>
      </c>
      <c r="T9" s="87">
        <f t="shared" si="4"/>
        <v>0</v>
      </c>
      <c r="U9" s="87">
        <f t="shared" si="4"/>
        <v>0</v>
      </c>
    </row>
    <row r="10" spans="2:21" hidden="1" x14ac:dyDescent="0.2">
      <c r="B10" s="123"/>
      <c r="D10" s="93" t="str">
        <f>'Dane wejściowe'!B35</f>
        <v>Obiekt 8</v>
      </c>
      <c r="E10" s="87">
        <f>'Dane wejściowe'!C35</f>
        <v>0</v>
      </c>
      <c r="F10" s="87">
        <f>'Dane wejściowe'!D35</f>
        <v>0</v>
      </c>
      <c r="G10" s="87">
        <f>'Dane wejściowe'!E35</f>
        <v>0</v>
      </c>
      <c r="H10" s="87" t="str">
        <f>'Dane wejściowe'!F35</f>
        <v/>
      </c>
      <c r="I10" s="125" t="str">
        <f>'Dane wejściowe'!G35</f>
        <v/>
      </c>
      <c r="J10" s="125" t="str">
        <f>'Dane wejściowe'!H35</f>
        <v/>
      </c>
      <c r="K10" s="126" t="str">
        <f>'Dane wejściowe'!I35</f>
        <v/>
      </c>
      <c r="M10" s="87">
        <f t="shared" si="2"/>
        <v>0</v>
      </c>
      <c r="N10" s="87">
        <f t="shared" si="2"/>
        <v>0</v>
      </c>
      <c r="P10" s="87">
        <f t="shared" si="3"/>
        <v>0</v>
      </c>
      <c r="Q10" s="87">
        <f t="shared" si="3"/>
        <v>0</v>
      </c>
      <c r="T10" s="87">
        <f t="shared" si="4"/>
        <v>0</v>
      </c>
      <c r="U10" s="87">
        <f t="shared" si="4"/>
        <v>0</v>
      </c>
    </row>
    <row r="11" spans="2:21" hidden="1" x14ac:dyDescent="0.2">
      <c r="B11" s="123"/>
      <c r="D11" s="93" t="str">
        <f>'Dane wejściowe'!B36</f>
        <v>Obiekt 9</v>
      </c>
      <c r="E11" s="87">
        <f>'Dane wejściowe'!C36</f>
        <v>0</v>
      </c>
      <c r="F11" s="87">
        <f>'Dane wejściowe'!D36</f>
        <v>0</v>
      </c>
      <c r="G11" s="87">
        <f>'Dane wejściowe'!E36</f>
        <v>0</v>
      </c>
      <c r="H11" s="87" t="str">
        <f>'Dane wejściowe'!F36</f>
        <v/>
      </c>
      <c r="I11" s="125" t="str">
        <f>'Dane wejściowe'!G36</f>
        <v/>
      </c>
      <c r="J11" s="125" t="str">
        <f>'Dane wejściowe'!H36</f>
        <v/>
      </c>
      <c r="K11" s="126" t="str">
        <f>'Dane wejściowe'!I36</f>
        <v/>
      </c>
      <c r="M11" s="87">
        <f t="shared" si="2"/>
        <v>0</v>
      </c>
      <c r="N11" s="87">
        <f t="shared" si="2"/>
        <v>0</v>
      </c>
      <c r="P11" s="87">
        <f t="shared" si="3"/>
        <v>0</v>
      </c>
      <c r="Q11" s="87">
        <f t="shared" si="3"/>
        <v>0</v>
      </c>
      <c r="T11" s="87">
        <f t="shared" si="4"/>
        <v>0</v>
      </c>
      <c r="U11" s="87">
        <f t="shared" si="4"/>
        <v>0</v>
      </c>
    </row>
    <row r="12" spans="2:21" hidden="1" x14ac:dyDescent="0.2">
      <c r="B12" s="123"/>
      <c r="D12" s="93" t="str">
        <f>'Dane wejściowe'!B37</f>
        <v>Obiekt 10</v>
      </c>
      <c r="E12" s="87">
        <f>'Dane wejściowe'!C37</f>
        <v>0</v>
      </c>
      <c r="F12" s="87">
        <f>'Dane wejściowe'!D37</f>
        <v>0</v>
      </c>
      <c r="G12" s="87">
        <f>'Dane wejściowe'!E37</f>
        <v>0</v>
      </c>
      <c r="H12" s="87" t="str">
        <f>'Dane wejściowe'!F37</f>
        <v/>
      </c>
      <c r="I12" s="125" t="str">
        <f>'Dane wejściowe'!G37</f>
        <v/>
      </c>
      <c r="J12" s="125" t="str">
        <f>'Dane wejściowe'!H37</f>
        <v/>
      </c>
      <c r="K12" s="126" t="str">
        <f>'Dane wejściowe'!I37</f>
        <v/>
      </c>
      <c r="M12" s="87">
        <f t="shared" si="2"/>
        <v>0</v>
      </c>
      <c r="N12" s="87">
        <f t="shared" si="2"/>
        <v>0</v>
      </c>
      <c r="P12" s="87">
        <f t="shared" si="3"/>
        <v>0</v>
      </c>
      <c r="Q12" s="87">
        <f t="shared" si="3"/>
        <v>0</v>
      </c>
      <c r="T12" s="87">
        <f t="shared" si="4"/>
        <v>0</v>
      </c>
      <c r="U12" s="87">
        <f t="shared" si="4"/>
        <v>0</v>
      </c>
    </row>
    <row r="13" spans="2:21" hidden="1" x14ac:dyDescent="0.2">
      <c r="B13" s="127"/>
      <c r="C13" s="128"/>
      <c r="D13" s="93" t="str">
        <f>'Dane wejściowe'!B38</f>
        <v>Obiekt 11</v>
      </c>
      <c r="E13" s="87">
        <f>'Dane wejściowe'!C38</f>
        <v>0</v>
      </c>
      <c r="F13" s="87">
        <f>'Dane wejściowe'!D38</f>
        <v>0</v>
      </c>
      <c r="G13" s="87">
        <f>'Dane wejściowe'!E38</f>
        <v>0</v>
      </c>
      <c r="H13" s="87" t="str">
        <f>'Dane wejściowe'!F38</f>
        <v/>
      </c>
      <c r="I13" s="125" t="str">
        <f>'Dane wejściowe'!G38</f>
        <v/>
      </c>
      <c r="J13" s="125" t="str">
        <f>'Dane wejściowe'!H38</f>
        <v/>
      </c>
      <c r="K13" s="126" t="str">
        <f>'Dane wejściowe'!I38</f>
        <v/>
      </c>
      <c r="M13" s="87">
        <f t="shared" si="2"/>
        <v>0</v>
      </c>
      <c r="N13" s="87">
        <f t="shared" si="2"/>
        <v>0</v>
      </c>
      <c r="P13" s="87">
        <f t="shared" si="3"/>
        <v>0</v>
      </c>
      <c r="Q13" s="87">
        <f t="shared" si="3"/>
        <v>0</v>
      </c>
      <c r="T13" s="87">
        <f t="shared" si="4"/>
        <v>0</v>
      </c>
      <c r="U13" s="87">
        <f t="shared" si="4"/>
        <v>0</v>
      </c>
    </row>
    <row r="14" spans="2:21" ht="17" hidden="1" thickBot="1" x14ac:dyDescent="0.25">
      <c r="D14" s="93" t="str">
        <f>'Dane wejściowe'!B39</f>
        <v>Obiekt 12</v>
      </c>
      <c r="E14" s="87">
        <f>'Dane wejściowe'!C39</f>
        <v>0</v>
      </c>
      <c r="F14" s="87">
        <f>'Dane wejściowe'!D39</f>
        <v>0</v>
      </c>
      <c r="G14" s="87">
        <f>'Dane wejściowe'!E39</f>
        <v>0</v>
      </c>
      <c r="H14" s="87" t="str">
        <f>'Dane wejściowe'!F39</f>
        <v/>
      </c>
      <c r="I14" s="125" t="str">
        <f>'Dane wejściowe'!G39</f>
        <v/>
      </c>
      <c r="J14" s="125" t="str">
        <f>'Dane wejściowe'!H39</f>
        <v/>
      </c>
      <c r="K14" s="126" t="str">
        <f>'Dane wejściowe'!I39</f>
        <v/>
      </c>
      <c r="M14" s="87">
        <f t="shared" si="2"/>
        <v>0</v>
      </c>
      <c r="N14" s="87">
        <f t="shared" si="2"/>
        <v>0</v>
      </c>
      <c r="P14" s="87">
        <f t="shared" si="3"/>
        <v>0</v>
      </c>
      <c r="Q14" s="87">
        <f t="shared" si="3"/>
        <v>0</v>
      </c>
      <c r="T14" s="87">
        <f t="shared" si="4"/>
        <v>0</v>
      </c>
      <c r="U14" s="87">
        <f t="shared" si="4"/>
        <v>0</v>
      </c>
    </row>
    <row r="15" spans="2:21" hidden="1" x14ac:dyDescent="0.2">
      <c r="B15" s="99" t="s">
        <v>177</v>
      </c>
      <c r="C15" s="154" t="s">
        <v>183</v>
      </c>
      <c r="D15" s="93" t="str">
        <f>'Dane wejściowe'!B40</f>
        <v>Obiekt 13</v>
      </c>
      <c r="E15" s="87">
        <f>'Dane wejściowe'!C40</f>
        <v>0</v>
      </c>
      <c r="F15" s="87">
        <f>'Dane wejściowe'!D40</f>
        <v>0</v>
      </c>
      <c r="G15" s="87">
        <f>'Dane wejściowe'!E40</f>
        <v>0</v>
      </c>
      <c r="H15" s="87" t="str">
        <f>'Dane wejściowe'!F40</f>
        <v/>
      </c>
      <c r="I15" s="125" t="str">
        <f>'Dane wejściowe'!G40</f>
        <v/>
      </c>
      <c r="J15" s="125" t="str">
        <f>'Dane wejściowe'!H40</f>
        <v/>
      </c>
      <c r="K15" s="126" t="str">
        <f>'Dane wejściowe'!I40</f>
        <v/>
      </c>
      <c r="M15" s="87">
        <f t="shared" si="2"/>
        <v>0</v>
      </c>
      <c r="N15" s="87">
        <f t="shared" si="2"/>
        <v>0</v>
      </c>
      <c r="P15" s="87">
        <f t="shared" si="3"/>
        <v>0</v>
      </c>
      <c r="Q15" s="87">
        <f t="shared" si="3"/>
        <v>0</v>
      </c>
      <c r="T15" s="87">
        <f t="shared" si="4"/>
        <v>0</v>
      </c>
      <c r="U15" s="87">
        <f t="shared" si="4"/>
        <v>0</v>
      </c>
    </row>
    <row r="16" spans="2:21" ht="17" hidden="1" thickBot="1" x14ac:dyDescent="0.25">
      <c r="B16" s="94"/>
      <c r="C16" s="155" t="s">
        <v>179</v>
      </c>
      <c r="D16" s="93" t="str">
        <f>'Dane wejściowe'!B41</f>
        <v>Obiekt 14</v>
      </c>
      <c r="E16" s="87">
        <f>'Dane wejściowe'!C41</f>
        <v>0</v>
      </c>
      <c r="F16" s="87">
        <f>'Dane wejściowe'!D41</f>
        <v>0</v>
      </c>
      <c r="G16" s="87">
        <f>'Dane wejściowe'!E41</f>
        <v>0</v>
      </c>
      <c r="H16" s="87" t="str">
        <f>'Dane wejściowe'!F41</f>
        <v/>
      </c>
      <c r="I16" s="125" t="str">
        <f>'Dane wejściowe'!G41</f>
        <v/>
      </c>
      <c r="J16" s="125" t="str">
        <f>'Dane wejściowe'!H41</f>
        <v/>
      </c>
      <c r="K16" s="126" t="str">
        <f>'Dane wejściowe'!I41</f>
        <v/>
      </c>
      <c r="M16" s="87">
        <f t="shared" si="2"/>
        <v>0</v>
      </c>
      <c r="N16" s="87">
        <f t="shared" si="2"/>
        <v>0</v>
      </c>
      <c r="P16" s="87">
        <f t="shared" si="3"/>
        <v>0</v>
      </c>
      <c r="Q16" s="87">
        <f t="shared" si="3"/>
        <v>0</v>
      </c>
      <c r="T16" s="87">
        <f t="shared" si="4"/>
        <v>0</v>
      </c>
      <c r="U16" s="87">
        <f t="shared" si="4"/>
        <v>0</v>
      </c>
    </row>
    <row r="17" spans="1:21" ht="17" hidden="1" thickBot="1" x14ac:dyDescent="0.25">
      <c r="D17" s="94" t="str">
        <f>'Dane wejściowe'!B42</f>
        <v>Obiekt 15</v>
      </c>
      <c r="E17" s="95">
        <f>'Dane wejściowe'!C42</f>
        <v>0</v>
      </c>
      <c r="F17" s="95">
        <f>'Dane wejściowe'!D42</f>
        <v>0</v>
      </c>
      <c r="G17" s="95">
        <f>'Dane wejściowe'!E42</f>
        <v>0</v>
      </c>
      <c r="H17" s="95" t="str">
        <f>'Dane wejściowe'!F42</f>
        <v/>
      </c>
      <c r="I17" s="129" t="str">
        <f>'Dane wejściowe'!G42</f>
        <v/>
      </c>
      <c r="J17" s="129" t="str">
        <f>'Dane wejściowe'!H42</f>
        <v/>
      </c>
      <c r="K17" s="130" t="str">
        <f>'Dane wejściowe'!I42</f>
        <v/>
      </c>
      <c r="M17" s="87">
        <f t="shared" si="2"/>
        <v>0</v>
      </c>
      <c r="N17" s="87">
        <f t="shared" si="2"/>
        <v>0</v>
      </c>
      <c r="P17" s="87">
        <f t="shared" si="3"/>
        <v>0</v>
      </c>
      <c r="Q17" s="87">
        <f t="shared" si="3"/>
        <v>0</v>
      </c>
      <c r="T17" s="87">
        <f t="shared" si="4"/>
        <v>0</v>
      </c>
      <c r="U17" s="87">
        <f t="shared" si="4"/>
        <v>0</v>
      </c>
    </row>
    <row r="18" spans="1:21" hidden="1" x14ac:dyDescent="0.2">
      <c r="I18" s="96"/>
      <c r="L18" s="171" t="s">
        <v>373</v>
      </c>
      <c r="M18" s="165">
        <f>SUM(M3:M17)</f>
        <v>0</v>
      </c>
      <c r="N18" s="165">
        <f t="shared" ref="N18" si="5">SUM(N3:N17)</f>
        <v>0</v>
      </c>
      <c r="O18" s="165" t="s">
        <v>374</v>
      </c>
      <c r="P18" s="165">
        <f>SUM(P3:P17)</f>
        <v>0</v>
      </c>
      <c r="Q18" s="165">
        <f t="shared" ref="Q18" si="6">SUM(Q3:Q17)</f>
        <v>0</v>
      </c>
      <c r="R18" s="165"/>
      <c r="S18" s="165" t="s">
        <v>375</v>
      </c>
      <c r="T18" s="165">
        <f>SUM(T3:T17)</f>
        <v>0</v>
      </c>
      <c r="U18" s="165">
        <f t="shared" ref="U18" si="7">SUM(U3:U17)</f>
        <v>0</v>
      </c>
    </row>
    <row r="19" spans="1:21" hidden="1" x14ac:dyDescent="0.2">
      <c r="D19" s="124"/>
      <c r="E19" s="124"/>
      <c r="F19" s="124"/>
      <c r="L19" s="87" t="s">
        <v>378</v>
      </c>
      <c r="M19" s="87">
        <f>M18+N18</f>
        <v>0</v>
      </c>
      <c r="O19" s="87" t="s">
        <v>378</v>
      </c>
      <c r="P19" s="87">
        <f>P18+Q18</f>
        <v>0</v>
      </c>
      <c r="S19" s="87" t="s">
        <v>378</v>
      </c>
      <c r="T19" s="87">
        <f>T18+U18</f>
        <v>0</v>
      </c>
    </row>
    <row r="20" spans="1:21" hidden="1" x14ac:dyDescent="0.2">
      <c r="D20" s="124"/>
      <c r="E20" s="124"/>
      <c r="F20" s="124"/>
      <c r="M20" s="173" t="b">
        <f>M19=H30</f>
        <v>1</v>
      </c>
      <c r="P20" s="173" t="b">
        <f>P19=I30</f>
        <v>1</v>
      </c>
      <c r="T20" s="173" t="b">
        <f>T19=J30</f>
        <v>1</v>
      </c>
    </row>
    <row r="21" spans="1:21" hidden="1" x14ac:dyDescent="0.2">
      <c r="D21" s="124"/>
      <c r="E21" s="124"/>
      <c r="F21" s="124"/>
    </row>
    <row r="22" spans="1:21" ht="39" hidden="1" customHeight="1" x14ac:dyDescent="0.2">
      <c r="D22" s="124"/>
      <c r="E22" s="124"/>
      <c r="F22" s="124"/>
    </row>
    <row r="23" spans="1:21" s="131" customFormat="1" ht="24" x14ac:dyDescent="0.2">
      <c r="B23" s="88" t="s">
        <v>121</v>
      </c>
      <c r="C23" s="88"/>
      <c r="D23" s="132" t="s">
        <v>142</v>
      </c>
      <c r="E23" s="132"/>
      <c r="F23" s="133"/>
      <c r="G23" s="87"/>
      <c r="H23" s="87"/>
      <c r="I23" s="87"/>
      <c r="J23" s="87"/>
      <c r="K23" s="87"/>
    </row>
    <row r="24" spans="1:21" x14ac:dyDescent="0.2">
      <c r="D24" s="124"/>
      <c r="E24" s="124"/>
      <c r="F24" s="124"/>
      <c r="G24" s="124"/>
    </row>
    <row r="25" spans="1:21" ht="24" x14ac:dyDescent="0.2">
      <c r="A25" s="89"/>
      <c r="B25" s="134" t="s">
        <v>66</v>
      </c>
      <c r="C25" s="134"/>
      <c r="D25" s="90" t="s">
        <v>143</v>
      </c>
      <c r="E25" s="90"/>
      <c r="F25" s="90"/>
      <c r="G25" s="124"/>
    </row>
    <row r="26" spans="1:21" ht="24" x14ac:dyDescent="0.2">
      <c r="A26" s="89"/>
      <c r="B26" s="134"/>
      <c r="C26" s="134"/>
      <c r="D26" s="90"/>
      <c r="E26" s="90"/>
      <c r="F26" s="90"/>
      <c r="G26" s="124"/>
    </row>
    <row r="27" spans="1:21" ht="21" x14ac:dyDescent="0.2">
      <c r="B27" s="153" t="s">
        <v>428</v>
      </c>
      <c r="D27" s="124"/>
      <c r="E27" s="124"/>
      <c r="F27" s="124"/>
    </row>
    <row r="28" spans="1:21" ht="21" x14ac:dyDescent="0.2">
      <c r="A28" s="153"/>
      <c r="D28" s="124"/>
      <c r="E28" s="124"/>
      <c r="F28" s="124"/>
      <c r="J28" s="262" t="s">
        <v>17</v>
      </c>
      <c r="K28" s="262"/>
      <c r="L28" s="262"/>
    </row>
    <row r="29" spans="1:21" ht="52" customHeight="1" x14ac:dyDescent="0.2">
      <c r="A29" s="260" t="s">
        <v>145</v>
      </c>
      <c r="B29" s="137" t="s">
        <v>18</v>
      </c>
      <c r="C29" s="137" t="s">
        <v>401</v>
      </c>
      <c r="D29" s="137" t="s">
        <v>192</v>
      </c>
      <c r="E29" s="137" t="s">
        <v>177</v>
      </c>
      <c r="F29" s="137" t="s">
        <v>222</v>
      </c>
      <c r="G29" s="138" t="s">
        <v>181</v>
      </c>
      <c r="H29" s="92" t="s">
        <v>39</v>
      </c>
      <c r="I29" s="138" t="s">
        <v>67</v>
      </c>
      <c r="J29" s="91" t="s">
        <v>364</v>
      </c>
      <c r="K29" s="136" t="s">
        <v>381</v>
      </c>
      <c r="L29" s="136" t="s">
        <v>365</v>
      </c>
      <c r="M29" s="138" t="s">
        <v>230</v>
      </c>
      <c r="N29" s="150" t="s">
        <v>19</v>
      </c>
      <c r="O29" s="139" t="s">
        <v>77</v>
      </c>
      <c r="P29" s="139" t="s">
        <v>123</v>
      </c>
    </row>
    <row r="30" spans="1:21" ht="34" customHeight="1" x14ac:dyDescent="0.2">
      <c r="A30" s="261"/>
      <c r="B30" s="140"/>
      <c r="C30" s="141"/>
      <c r="D30" s="141"/>
      <c r="E30" s="141"/>
      <c r="F30" s="141"/>
      <c r="G30" s="141"/>
      <c r="H30" s="142">
        <f>SUM(H31:H75)</f>
        <v>0</v>
      </c>
      <c r="I30" s="142">
        <f>SUM(I31:I75)</f>
        <v>0</v>
      </c>
      <c r="J30" s="142">
        <f>SUM(J31:J75)</f>
        <v>0</v>
      </c>
      <c r="K30" s="142">
        <f>SUM(K31:K75)</f>
        <v>0</v>
      </c>
      <c r="L30" s="142">
        <f>SUM(L31:L75)</f>
        <v>0</v>
      </c>
      <c r="M30" s="151"/>
      <c r="N30" s="152"/>
      <c r="O30" s="140"/>
      <c r="P30" s="140"/>
    </row>
    <row r="31" spans="1:21" x14ac:dyDescent="0.2">
      <c r="A31" s="144" t="s">
        <v>53</v>
      </c>
      <c r="B31" s="227"/>
      <c r="C31" s="147"/>
      <c r="D31" s="145" t="str">
        <f>IF(C31=0,"",VLOOKUP(C31,$D$3:$F$17,3,0))</f>
        <v/>
      </c>
      <c r="E31" s="140" t="str">
        <f>IF(C31=0,"",VLOOKUP(C31,$D$3:$G$17,4,0))</f>
        <v/>
      </c>
      <c r="F31" s="140" t="str">
        <f t="shared" ref="F31:F75" si="8">IF(C31=0,"",IF(E31=$I$2,$C$15,IF(E31=$C$16,$J$2)))</f>
        <v/>
      </c>
      <c r="G31" s="146" t="str">
        <f>IF(C31=0,"",VLOOKUP(C31&amp;F31,Podmioty!$A$38:$D$127,4,0))</f>
        <v/>
      </c>
      <c r="H31" s="209"/>
      <c r="I31" s="209"/>
      <c r="J31" s="233" t="str">
        <f t="shared" ref="J31" si="9">IF(C31=0,"",ROUND(G31*I31,2))</f>
        <v/>
      </c>
      <c r="K31" s="233" t="str">
        <f>IF(C31=0,"",J31-L31)</f>
        <v/>
      </c>
      <c r="L31" s="233" t="str">
        <f>IF(C31=0,"",IF(E31=$I$2,ROUND(I31*0.1,2),0))</f>
        <v/>
      </c>
      <c r="M31" s="116"/>
      <c r="N31" s="148"/>
      <c r="O31" s="148"/>
      <c r="P31" s="148"/>
    </row>
    <row r="32" spans="1:21" x14ac:dyDescent="0.2">
      <c r="A32" s="144" t="s">
        <v>54</v>
      </c>
      <c r="B32" s="227"/>
      <c r="C32" s="114"/>
      <c r="D32" s="145" t="str">
        <f t="shared" ref="D32:D75" si="10">IF(C32=0,"",VLOOKUP(C32,$D$3:$F$17,3,0))</f>
        <v/>
      </c>
      <c r="E32" s="140" t="str">
        <f t="shared" ref="E32:E75" si="11">IF(C32=0,"",VLOOKUP(C32,$D$3:$G$17,4,0))</f>
        <v/>
      </c>
      <c r="F32" s="140" t="str">
        <f t="shared" si="8"/>
        <v/>
      </c>
      <c r="G32" s="146" t="str">
        <f>IF(C32=0,"",VLOOKUP(C32&amp;F32,Podmioty!$A$38:$D$127,4,0))</f>
        <v/>
      </c>
      <c r="H32" s="209"/>
      <c r="I32" s="209"/>
      <c r="J32" s="233" t="str">
        <f t="shared" ref="J32:J75" si="12">IF(C32=0,"",ROUND(G32*I32,2))</f>
        <v/>
      </c>
      <c r="K32" s="233" t="str">
        <f t="shared" ref="K32:K75" si="13">IF(C32=0,"",J32-L32)</f>
        <v/>
      </c>
      <c r="L32" s="233" t="str">
        <f t="shared" ref="L32:L75" si="14">IF(C32=0,"",IF(E32=$I$2,ROUND(I32*0.1,2),0))</f>
        <v/>
      </c>
      <c r="M32" s="116"/>
      <c r="N32" s="116"/>
      <c r="O32" s="116"/>
      <c r="P32" s="116"/>
    </row>
    <row r="33" spans="1:16" x14ac:dyDescent="0.2">
      <c r="A33" s="144" t="s">
        <v>55</v>
      </c>
      <c r="B33" s="227"/>
      <c r="C33" s="147"/>
      <c r="D33" s="145" t="str">
        <f t="shared" si="10"/>
        <v/>
      </c>
      <c r="E33" s="140" t="str">
        <f t="shared" si="11"/>
        <v/>
      </c>
      <c r="F33" s="140" t="str">
        <f t="shared" si="8"/>
        <v/>
      </c>
      <c r="G33" s="146" t="str">
        <f>IF(C33=0,"",VLOOKUP(C33&amp;F33,Podmioty!$A$38:$D$127,4,0))</f>
        <v/>
      </c>
      <c r="H33" s="209"/>
      <c r="I33" s="209"/>
      <c r="J33" s="233" t="str">
        <f>IF(C33=0,"",ROUND(G33*I33,2))</f>
        <v/>
      </c>
      <c r="K33" s="233" t="str">
        <f t="shared" si="13"/>
        <v/>
      </c>
      <c r="L33" s="233" t="str">
        <f t="shared" si="14"/>
        <v/>
      </c>
      <c r="M33" s="116"/>
      <c r="N33" s="116"/>
      <c r="O33" s="116"/>
      <c r="P33" s="116"/>
    </row>
    <row r="34" spans="1:16" x14ac:dyDescent="0.2">
      <c r="A34" s="144" t="s">
        <v>56</v>
      </c>
      <c r="B34" s="116"/>
      <c r="C34" s="114"/>
      <c r="D34" s="145" t="str">
        <f t="shared" si="10"/>
        <v/>
      </c>
      <c r="E34" s="140" t="str">
        <f t="shared" si="11"/>
        <v/>
      </c>
      <c r="F34" s="140" t="str">
        <f t="shared" si="8"/>
        <v/>
      </c>
      <c r="G34" s="146" t="str">
        <f>IF(C34=0,"",VLOOKUP(C34&amp;F34,Podmioty!$A$38:$D$127,4,0))</f>
        <v/>
      </c>
      <c r="H34" s="209"/>
      <c r="I34" s="209"/>
      <c r="J34" s="233" t="str">
        <f>IF(C34=0,"",ROUND(G34*I34,2))</f>
        <v/>
      </c>
      <c r="K34" s="233" t="str">
        <f t="shared" si="13"/>
        <v/>
      </c>
      <c r="L34" s="233" t="str">
        <f t="shared" si="14"/>
        <v/>
      </c>
      <c r="M34" s="116"/>
      <c r="N34" s="116"/>
      <c r="O34" s="116"/>
      <c r="P34" s="116"/>
    </row>
    <row r="35" spans="1:16" x14ac:dyDescent="0.2">
      <c r="A35" s="144" t="s">
        <v>57</v>
      </c>
      <c r="B35" s="116"/>
      <c r="C35" s="147"/>
      <c r="D35" s="145" t="str">
        <f t="shared" si="10"/>
        <v/>
      </c>
      <c r="E35" s="140" t="str">
        <f t="shared" si="11"/>
        <v/>
      </c>
      <c r="F35" s="140" t="str">
        <f t="shared" si="8"/>
        <v/>
      </c>
      <c r="G35" s="146" t="str">
        <f>IF(C35=0,"",VLOOKUP(C35&amp;F35,Podmioty!$A$38:$D$127,4,0))</f>
        <v/>
      </c>
      <c r="H35" s="209"/>
      <c r="I35" s="209"/>
      <c r="J35" s="233" t="str">
        <f t="shared" si="12"/>
        <v/>
      </c>
      <c r="K35" s="233" t="str">
        <f t="shared" si="13"/>
        <v/>
      </c>
      <c r="L35" s="233" t="str">
        <f t="shared" si="14"/>
        <v/>
      </c>
      <c r="M35" s="116"/>
      <c r="N35" s="116"/>
      <c r="O35" s="116"/>
      <c r="P35" s="116"/>
    </row>
    <row r="36" spans="1:16" x14ac:dyDescent="0.2">
      <c r="A36" s="144" t="s">
        <v>58</v>
      </c>
      <c r="B36" s="116"/>
      <c r="C36" s="114"/>
      <c r="D36" s="145" t="str">
        <f t="shared" si="10"/>
        <v/>
      </c>
      <c r="E36" s="140" t="str">
        <f t="shared" si="11"/>
        <v/>
      </c>
      <c r="F36" s="140" t="str">
        <f t="shared" si="8"/>
        <v/>
      </c>
      <c r="G36" s="146" t="str">
        <f>IF(C36=0,"",VLOOKUP(C36&amp;F36,Podmioty!$A$38:$D$127,4,0))</f>
        <v/>
      </c>
      <c r="H36" s="209"/>
      <c r="I36" s="209"/>
      <c r="J36" s="233" t="str">
        <f t="shared" si="12"/>
        <v/>
      </c>
      <c r="K36" s="233" t="str">
        <f t="shared" si="13"/>
        <v/>
      </c>
      <c r="L36" s="233" t="str">
        <f t="shared" si="14"/>
        <v/>
      </c>
      <c r="M36" s="116"/>
      <c r="N36" s="116"/>
      <c r="O36" s="116"/>
      <c r="P36" s="116"/>
    </row>
    <row r="37" spans="1:16" x14ac:dyDescent="0.2">
      <c r="A37" s="144" t="s">
        <v>59</v>
      </c>
      <c r="B37" s="116"/>
      <c r="C37" s="147"/>
      <c r="D37" s="145" t="str">
        <f t="shared" si="10"/>
        <v/>
      </c>
      <c r="E37" s="140" t="str">
        <f t="shared" si="11"/>
        <v/>
      </c>
      <c r="F37" s="140" t="str">
        <f t="shared" si="8"/>
        <v/>
      </c>
      <c r="G37" s="146" t="str">
        <f>IF(C37=0,"",VLOOKUP(C37&amp;F37,Podmioty!$A$38:$D$127,4,0))</f>
        <v/>
      </c>
      <c r="H37" s="209"/>
      <c r="I37" s="209"/>
      <c r="J37" s="233" t="str">
        <f t="shared" si="12"/>
        <v/>
      </c>
      <c r="K37" s="233" t="str">
        <f t="shared" si="13"/>
        <v/>
      </c>
      <c r="L37" s="233" t="str">
        <f t="shared" si="14"/>
        <v/>
      </c>
      <c r="M37" s="116"/>
      <c r="N37" s="116"/>
      <c r="O37" s="116"/>
      <c r="P37" s="116"/>
    </row>
    <row r="38" spans="1:16" x14ac:dyDescent="0.2">
      <c r="A38" s="144" t="s">
        <v>60</v>
      </c>
      <c r="B38" s="116"/>
      <c r="C38" s="114"/>
      <c r="D38" s="145" t="str">
        <f t="shared" si="10"/>
        <v/>
      </c>
      <c r="E38" s="140" t="str">
        <f t="shared" si="11"/>
        <v/>
      </c>
      <c r="F38" s="140" t="str">
        <f t="shared" si="8"/>
        <v/>
      </c>
      <c r="G38" s="146" t="str">
        <f>IF(C38=0,"",VLOOKUP(C38&amp;F38,Podmioty!$A$38:$D$127,4,0))</f>
        <v/>
      </c>
      <c r="H38" s="209"/>
      <c r="I38" s="209"/>
      <c r="J38" s="233" t="str">
        <f t="shared" si="12"/>
        <v/>
      </c>
      <c r="K38" s="233" t="str">
        <f t="shared" si="13"/>
        <v/>
      </c>
      <c r="L38" s="233" t="str">
        <f t="shared" si="14"/>
        <v/>
      </c>
      <c r="M38" s="116"/>
      <c r="N38" s="116"/>
      <c r="O38" s="116"/>
      <c r="P38" s="116"/>
    </row>
    <row r="39" spans="1:16" x14ac:dyDescent="0.2">
      <c r="A39" s="144" t="s">
        <v>61</v>
      </c>
      <c r="B39" s="116"/>
      <c r="C39" s="147"/>
      <c r="D39" s="145" t="str">
        <f t="shared" si="10"/>
        <v/>
      </c>
      <c r="E39" s="140" t="str">
        <f t="shared" si="11"/>
        <v/>
      </c>
      <c r="F39" s="140" t="str">
        <f t="shared" si="8"/>
        <v/>
      </c>
      <c r="G39" s="146" t="str">
        <f>IF(C39=0,"",VLOOKUP(C39&amp;F39,Podmioty!$A$38:$D$127,4,0))</f>
        <v/>
      </c>
      <c r="H39" s="209"/>
      <c r="I39" s="209"/>
      <c r="J39" s="233" t="str">
        <f t="shared" si="12"/>
        <v/>
      </c>
      <c r="K39" s="233" t="str">
        <f t="shared" si="13"/>
        <v/>
      </c>
      <c r="L39" s="233" t="str">
        <f t="shared" si="14"/>
        <v/>
      </c>
      <c r="M39" s="116"/>
      <c r="N39" s="116"/>
      <c r="O39" s="116"/>
      <c r="P39" s="116"/>
    </row>
    <row r="40" spans="1:16" x14ac:dyDescent="0.2">
      <c r="A40" s="144" t="s">
        <v>62</v>
      </c>
      <c r="B40" s="116"/>
      <c r="C40" s="114"/>
      <c r="D40" s="145" t="str">
        <f t="shared" si="10"/>
        <v/>
      </c>
      <c r="E40" s="140" t="str">
        <f t="shared" si="11"/>
        <v/>
      </c>
      <c r="F40" s="140" t="str">
        <f t="shared" si="8"/>
        <v/>
      </c>
      <c r="G40" s="146" t="str">
        <f>IF(C40=0,"",VLOOKUP(C40&amp;F40,Podmioty!$A$38:$D$127,4,0))</f>
        <v/>
      </c>
      <c r="H40" s="209"/>
      <c r="I40" s="209"/>
      <c r="J40" s="233" t="str">
        <f t="shared" si="12"/>
        <v/>
      </c>
      <c r="K40" s="233" t="str">
        <f t="shared" si="13"/>
        <v/>
      </c>
      <c r="L40" s="233" t="str">
        <f t="shared" si="14"/>
        <v/>
      </c>
      <c r="M40" s="116"/>
      <c r="N40" s="116"/>
      <c r="O40" s="116"/>
      <c r="P40" s="116"/>
    </row>
    <row r="41" spans="1:16" x14ac:dyDescent="0.2">
      <c r="A41" s="144" t="s">
        <v>63</v>
      </c>
      <c r="B41" s="116"/>
      <c r="C41" s="147"/>
      <c r="D41" s="145" t="str">
        <f t="shared" si="10"/>
        <v/>
      </c>
      <c r="E41" s="140" t="str">
        <f t="shared" si="11"/>
        <v/>
      </c>
      <c r="F41" s="140" t="str">
        <f t="shared" si="8"/>
        <v/>
      </c>
      <c r="G41" s="146" t="str">
        <f>IF(C41=0,"",VLOOKUP(C41&amp;F41,Podmioty!$A$38:$D$127,4,0))</f>
        <v/>
      </c>
      <c r="H41" s="209"/>
      <c r="I41" s="209"/>
      <c r="J41" s="233" t="str">
        <f t="shared" si="12"/>
        <v/>
      </c>
      <c r="K41" s="233" t="str">
        <f t="shared" si="13"/>
        <v/>
      </c>
      <c r="L41" s="233" t="str">
        <f t="shared" si="14"/>
        <v/>
      </c>
      <c r="M41" s="116"/>
      <c r="N41" s="116"/>
      <c r="O41" s="116"/>
      <c r="P41" s="116"/>
    </row>
    <row r="42" spans="1:16" x14ac:dyDescent="0.2">
      <c r="A42" s="144" t="s">
        <v>64</v>
      </c>
      <c r="B42" s="116"/>
      <c r="C42" s="114"/>
      <c r="D42" s="145" t="str">
        <f t="shared" si="10"/>
        <v/>
      </c>
      <c r="E42" s="140" t="str">
        <f t="shared" si="11"/>
        <v/>
      </c>
      <c r="F42" s="140" t="str">
        <f t="shared" si="8"/>
        <v/>
      </c>
      <c r="G42" s="146" t="str">
        <f>IF(C42=0,"",VLOOKUP(C42&amp;F42,Podmioty!$A$38:$D$127,4,0))</f>
        <v/>
      </c>
      <c r="H42" s="209"/>
      <c r="I42" s="209"/>
      <c r="J42" s="233" t="str">
        <f t="shared" si="12"/>
        <v/>
      </c>
      <c r="K42" s="233" t="str">
        <f t="shared" si="13"/>
        <v/>
      </c>
      <c r="L42" s="233" t="str">
        <f t="shared" si="14"/>
        <v/>
      </c>
      <c r="M42" s="116"/>
      <c r="N42" s="116"/>
      <c r="O42" s="116"/>
      <c r="P42" s="116"/>
    </row>
    <row r="43" spans="1:16" x14ac:dyDescent="0.2">
      <c r="A43" s="144" t="s">
        <v>106</v>
      </c>
      <c r="B43" s="116"/>
      <c r="C43" s="147"/>
      <c r="D43" s="145" t="str">
        <f t="shared" si="10"/>
        <v/>
      </c>
      <c r="E43" s="140" t="str">
        <f t="shared" si="11"/>
        <v/>
      </c>
      <c r="F43" s="140" t="str">
        <f t="shared" si="8"/>
        <v/>
      </c>
      <c r="G43" s="146" t="str">
        <f>IF(C43=0,"",VLOOKUP(C43&amp;F43,Podmioty!$A$38:$D$127,4,0))</f>
        <v/>
      </c>
      <c r="H43" s="209"/>
      <c r="I43" s="209"/>
      <c r="J43" s="233" t="str">
        <f t="shared" si="12"/>
        <v/>
      </c>
      <c r="K43" s="233" t="str">
        <f t="shared" si="13"/>
        <v/>
      </c>
      <c r="L43" s="233" t="str">
        <f t="shared" si="14"/>
        <v/>
      </c>
      <c r="M43" s="116"/>
      <c r="N43" s="116"/>
      <c r="O43" s="116"/>
      <c r="P43" s="116"/>
    </row>
    <row r="44" spans="1:16" x14ac:dyDescent="0.2">
      <c r="A44" s="144" t="s">
        <v>107</v>
      </c>
      <c r="B44" s="116"/>
      <c r="C44" s="114"/>
      <c r="D44" s="145" t="str">
        <f t="shared" si="10"/>
        <v/>
      </c>
      <c r="E44" s="140" t="str">
        <f t="shared" si="11"/>
        <v/>
      </c>
      <c r="F44" s="140" t="str">
        <f t="shared" si="8"/>
        <v/>
      </c>
      <c r="G44" s="146" t="str">
        <f>IF(C44=0,"",VLOOKUP(C44&amp;F44,Podmioty!$A$38:$D$127,4,0))</f>
        <v/>
      </c>
      <c r="H44" s="209"/>
      <c r="I44" s="209"/>
      <c r="J44" s="233" t="str">
        <f t="shared" si="12"/>
        <v/>
      </c>
      <c r="K44" s="233" t="str">
        <f t="shared" si="13"/>
        <v/>
      </c>
      <c r="L44" s="233" t="str">
        <f t="shared" si="14"/>
        <v/>
      </c>
      <c r="M44" s="116"/>
      <c r="N44" s="116"/>
      <c r="O44" s="116"/>
      <c r="P44" s="116"/>
    </row>
    <row r="45" spans="1:16" x14ac:dyDescent="0.2">
      <c r="A45" s="144" t="s">
        <v>108</v>
      </c>
      <c r="B45" s="116"/>
      <c r="C45" s="147"/>
      <c r="D45" s="145" t="str">
        <f t="shared" si="10"/>
        <v/>
      </c>
      <c r="E45" s="140" t="str">
        <f t="shared" si="11"/>
        <v/>
      </c>
      <c r="F45" s="140" t="str">
        <f t="shared" si="8"/>
        <v/>
      </c>
      <c r="G45" s="146" t="str">
        <f>IF(C45=0,"",VLOOKUP(C45&amp;F45,Podmioty!$A$38:$D$127,4,0))</f>
        <v/>
      </c>
      <c r="H45" s="209"/>
      <c r="I45" s="209"/>
      <c r="J45" s="233" t="str">
        <f t="shared" si="12"/>
        <v/>
      </c>
      <c r="K45" s="233" t="str">
        <f t="shared" si="13"/>
        <v/>
      </c>
      <c r="L45" s="233" t="str">
        <f t="shared" si="14"/>
        <v/>
      </c>
      <c r="M45" s="116"/>
      <c r="N45" s="116"/>
      <c r="O45" s="116"/>
      <c r="P45" s="116"/>
    </row>
    <row r="46" spans="1:16" x14ac:dyDescent="0.2">
      <c r="A46" s="144" t="s">
        <v>109</v>
      </c>
      <c r="B46" s="116"/>
      <c r="C46" s="147"/>
      <c r="D46" s="145" t="str">
        <f t="shared" si="10"/>
        <v/>
      </c>
      <c r="E46" s="140" t="str">
        <f t="shared" si="11"/>
        <v/>
      </c>
      <c r="F46" s="140" t="str">
        <f t="shared" si="8"/>
        <v/>
      </c>
      <c r="G46" s="146" t="str">
        <f>IF(C46=0,"",VLOOKUP(C46&amp;F46,Podmioty!$A$38:$D$127,4,0))</f>
        <v/>
      </c>
      <c r="H46" s="209"/>
      <c r="I46" s="209"/>
      <c r="J46" s="233" t="str">
        <f t="shared" si="12"/>
        <v/>
      </c>
      <c r="K46" s="233" t="str">
        <f t="shared" si="13"/>
        <v/>
      </c>
      <c r="L46" s="233" t="str">
        <f t="shared" si="14"/>
        <v/>
      </c>
      <c r="M46" s="116"/>
      <c r="N46" s="116"/>
      <c r="O46" s="116"/>
      <c r="P46" s="116"/>
    </row>
    <row r="47" spans="1:16" x14ac:dyDescent="0.2">
      <c r="A47" s="144" t="s">
        <v>110</v>
      </c>
      <c r="B47" s="116"/>
      <c r="C47" s="147"/>
      <c r="D47" s="145" t="str">
        <f t="shared" si="10"/>
        <v/>
      </c>
      <c r="E47" s="140" t="str">
        <f t="shared" si="11"/>
        <v/>
      </c>
      <c r="F47" s="140" t="str">
        <f t="shared" si="8"/>
        <v/>
      </c>
      <c r="G47" s="146" t="str">
        <f>IF(C47=0,"",VLOOKUP(C47&amp;F47,Podmioty!$A$38:$D$127,4,0))</f>
        <v/>
      </c>
      <c r="H47" s="209"/>
      <c r="I47" s="209"/>
      <c r="J47" s="233" t="str">
        <f t="shared" si="12"/>
        <v/>
      </c>
      <c r="K47" s="233" t="str">
        <f t="shared" si="13"/>
        <v/>
      </c>
      <c r="L47" s="233" t="str">
        <f t="shared" si="14"/>
        <v/>
      </c>
      <c r="M47" s="116"/>
      <c r="N47" s="116"/>
      <c r="O47" s="116"/>
      <c r="P47" s="116"/>
    </row>
    <row r="48" spans="1:16" x14ac:dyDescent="0.2">
      <c r="A48" s="144" t="s">
        <v>111</v>
      </c>
      <c r="B48" s="116"/>
      <c r="C48" s="147"/>
      <c r="D48" s="145" t="str">
        <f t="shared" si="10"/>
        <v/>
      </c>
      <c r="E48" s="140" t="str">
        <f t="shared" si="11"/>
        <v/>
      </c>
      <c r="F48" s="140" t="str">
        <f t="shared" si="8"/>
        <v/>
      </c>
      <c r="G48" s="146" t="str">
        <f>IF(C48=0,"",VLOOKUP(C48&amp;F48,Podmioty!$A$38:$D$127,4,0))</f>
        <v/>
      </c>
      <c r="H48" s="209"/>
      <c r="I48" s="209"/>
      <c r="J48" s="233" t="str">
        <f t="shared" si="12"/>
        <v/>
      </c>
      <c r="K48" s="233" t="str">
        <f t="shared" si="13"/>
        <v/>
      </c>
      <c r="L48" s="233" t="str">
        <f t="shared" si="14"/>
        <v/>
      </c>
      <c r="M48" s="116"/>
      <c r="N48" s="116"/>
      <c r="O48" s="116"/>
      <c r="P48" s="116"/>
    </row>
    <row r="49" spans="1:16" x14ac:dyDescent="0.2">
      <c r="A49" s="144" t="s">
        <v>112</v>
      </c>
      <c r="B49" s="116"/>
      <c r="C49" s="147"/>
      <c r="D49" s="145" t="str">
        <f t="shared" si="10"/>
        <v/>
      </c>
      <c r="E49" s="140" t="str">
        <f t="shared" si="11"/>
        <v/>
      </c>
      <c r="F49" s="140" t="str">
        <f t="shared" si="8"/>
        <v/>
      </c>
      <c r="G49" s="146" t="str">
        <f>IF(C49=0,"",VLOOKUP(C49&amp;F49,Podmioty!$A$38:$D$127,4,0))</f>
        <v/>
      </c>
      <c r="H49" s="209"/>
      <c r="I49" s="209"/>
      <c r="J49" s="233" t="str">
        <f t="shared" si="12"/>
        <v/>
      </c>
      <c r="K49" s="233" t="str">
        <f t="shared" si="13"/>
        <v/>
      </c>
      <c r="L49" s="233" t="str">
        <f t="shared" si="14"/>
        <v/>
      </c>
      <c r="M49" s="116"/>
      <c r="N49" s="116"/>
      <c r="O49" s="116"/>
      <c r="P49" s="116"/>
    </row>
    <row r="50" spans="1:16" x14ac:dyDescent="0.2">
      <c r="A50" s="144" t="s">
        <v>113</v>
      </c>
      <c r="B50" s="116"/>
      <c r="C50" s="147"/>
      <c r="D50" s="145" t="str">
        <f t="shared" si="10"/>
        <v/>
      </c>
      <c r="E50" s="140" t="str">
        <f t="shared" si="11"/>
        <v/>
      </c>
      <c r="F50" s="140" t="str">
        <f t="shared" si="8"/>
        <v/>
      </c>
      <c r="G50" s="146" t="str">
        <f>IF(C50=0,"",VLOOKUP(C50&amp;F50,Podmioty!$A$38:$D$127,4,0))</f>
        <v/>
      </c>
      <c r="H50" s="209"/>
      <c r="I50" s="209"/>
      <c r="J50" s="233" t="str">
        <f t="shared" si="12"/>
        <v/>
      </c>
      <c r="K50" s="233" t="str">
        <f t="shared" si="13"/>
        <v/>
      </c>
      <c r="L50" s="233" t="str">
        <f t="shared" si="14"/>
        <v/>
      </c>
      <c r="M50" s="116"/>
      <c r="N50" s="116"/>
      <c r="O50" s="116"/>
      <c r="P50" s="116"/>
    </row>
    <row r="51" spans="1:16" x14ac:dyDescent="0.2">
      <c r="A51" s="144" t="s">
        <v>114</v>
      </c>
      <c r="B51" s="116"/>
      <c r="C51" s="147"/>
      <c r="D51" s="145" t="str">
        <f t="shared" si="10"/>
        <v/>
      </c>
      <c r="E51" s="140" t="str">
        <f t="shared" si="11"/>
        <v/>
      </c>
      <c r="F51" s="140" t="str">
        <f t="shared" si="8"/>
        <v/>
      </c>
      <c r="G51" s="146" t="str">
        <f>IF(C51=0,"",VLOOKUP(C51&amp;F51,Podmioty!$A$38:$D$127,4,0))</f>
        <v/>
      </c>
      <c r="H51" s="209"/>
      <c r="I51" s="209"/>
      <c r="J51" s="233" t="str">
        <f t="shared" si="12"/>
        <v/>
      </c>
      <c r="K51" s="233" t="str">
        <f t="shared" si="13"/>
        <v/>
      </c>
      <c r="L51" s="233" t="str">
        <f t="shared" si="14"/>
        <v/>
      </c>
      <c r="M51" s="116"/>
      <c r="N51" s="116"/>
      <c r="O51" s="116"/>
      <c r="P51" s="116"/>
    </row>
    <row r="52" spans="1:16" x14ac:dyDescent="0.2">
      <c r="A52" s="144" t="s">
        <v>272</v>
      </c>
      <c r="B52" s="116"/>
      <c r="C52" s="147"/>
      <c r="D52" s="145" t="str">
        <f t="shared" si="10"/>
        <v/>
      </c>
      <c r="E52" s="140" t="str">
        <f t="shared" si="11"/>
        <v/>
      </c>
      <c r="F52" s="140" t="str">
        <f t="shared" si="8"/>
        <v/>
      </c>
      <c r="G52" s="146" t="str">
        <f>IF(C52=0,"",VLOOKUP(C52&amp;F52,Podmioty!$A$38:$D$127,4,0))</f>
        <v/>
      </c>
      <c r="H52" s="209"/>
      <c r="I52" s="209"/>
      <c r="J52" s="233" t="str">
        <f t="shared" si="12"/>
        <v/>
      </c>
      <c r="K52" s="233" t="str">
        <f t="shared" si="13"/>
        <v/>
      </c>
      <c r="L52" s="233" t="str">
        <f t="shared" si="14"/>
        <v/>
      </c>
      <c r="M52" s="116"/>
      <c r="N52" s="116"/>
      <c r="O52" s="116"/>
      <c r="P52" s="116"/>
    </row>
    <row r="53" spans="1:16" x14ac:dyDescent="0.2">
      <c r="A53" s="144" t="s">
        <v>273</v>
      </c>
      <c r="B53" s="116"/>
      <c r="C53" s="147"/>
      <c r="D53" s="145" t="str">
        <f t="shared" si="10"/>
        <v/>
      </c>
      <c r="E53" s="140" t="str">
        <f t="shared" si="11"/>
        <v/>
      </c>
      <c r="F53" s="140" t="str">
        <f t="shared" si="8"/>
        <v/>
      </c>
      <c r="G53" s="146" t="str">
        <f>IF(C53=0,"",VLOOKUP(C53&amp;F53,Podmioty!$A$38:$D$127,4,0))</f>
        <v/>
      </c>
      <c r="H53" s="209"/>
      <c r="I53" s="209"/>
      <c r="J53" s="233" t="str">
        <f t="shared" si="12"/>
        <v/>
      </c>
      <c r="K53" s="233" t="str">
        <f t="shared" si="13"/>
        <v/>
      </c>
      <c r="L53" s="233" t="str">
        <f t="shared" si="14"/>
        <v/>
      </c>
      <c r="M53" s="116"/>
      <c r="N53" s="116"/>
      <c r="O53" s="116"/>
      <c r="P53" s="116"/>
    </row>
    <row r="54" spans="1:16" x14ac:dyDescent="0.2">
      <c r="A54" s="144" t="s">
        <v>274</v>
      </c>
      <c r="B54" s="116"/>
      <c r="C54" s="147"/>
      <c r="D54" s="145" t="str">
        <f t="shared" si="10"/>
        <v/>
      </c>
      <c r="E54" s="140" t="str">
        <f t="shared" si="11"/>
        <v/>
      </c>
      <c r="F54" s="140" t="str">
        <f t="shared" si="8"/>
        <v/>
      </c>
      <c r="G54" s="146" t="str">
        <f>IF(C54=0,"",VLOOKUP(C54&amp;F54,Podmioty!$A$38:$D$127,4,0))</f>
        <v/>
      </c>
      <c r="H54" s="209"/>
      <c r="I54" s="209"/>
      <c r="J54" s="233" t="str">
        <f t="shared" si="12"/>
        <v/>
      </c>
      <c r="K54" s="233" t="str">
        <f t="shared" si="13"/>
        <v/>
      </c>
      <c r="L54" s="233" t="str">
        <f t="shared" si="14"/>
        <v/>
      </c>
      <c r="M54" s="116"/>
      <c r="N54" s="116"/>
      <c r="O54" s="116"/>
      <c r="P54" s="116"/>
    </row>
    <row r="55" spans="1:16" x14ac:dyDescent="0.2">
      <c r="A55" s="144" t="s">
        <v>275</v>
      </c>
      <c r="B55" s="116"/>
      <c r="C55" s="147"/>
      <c r="D55" s="145" t="str">
        <f t="shared" si="10"/>
        <v/>
      </c>
      <c r="E55" s="140" t="str">
        <f t="shared" si="11"/>
        <v/>
      </c>
      <c r="F55" s="140" t="str">
        <f t="shared" si="8"/>
        <v/>
      </c>
      <c r="G55" s="146" t="str">
        <f>IF(C55=0,"",VLOOKUP(C55&amp;F55,Podmioty!$A$38:$D$127,4,0))</f>
        <v/>
      </c>
      <c r="H55" s="209"/>
      <c r="I55" s="209"/>
      <c r="J55" s="233" t="str">
        <f t="shared" si="12"/>
        <v/>
      </c>
      <c r="K55" s="233" t="str">
        <f t="shared" si="13"/>
        <v/>
      </c>
      <c r="L55" s="233" t="str">
        <f t="shared" si="14"/>
        <v/>
      </c>
      <c r="M55" s="116"/>
      <c r="N55" s="116"/>
      <c r="O55" s="116"/>
      <c r="P55" s="116"/>
    </row>
    <row r="56" spans="1:16" x14ac:dyDescent="0.2">
      <c r="A56" s="144" t="s">
        <v>276</v>
      </c>
      <c r="B56" s="116"/>
      <c r="C56" s="147"/>
      <c r="D56" s="145" t="str">
        <f t="shared" si="10"/>
        <v/>
      </c>
      <c r="E56" s="140" t="str">
        <f t="shared" si="11"/>
        <v/>
      </c>
      <c r="F56" s="140" t="str">
        <f t="shared" si="8"/>
        <v/>
      </c>
      <c r="G56" s="146" t="str">
        <f>IF(C56=0,"",VLOOKUP(C56&amp;F56,Podmioty!$A$38:$D$127,4,0))</f>
        <v/>
      </c>
      <c r="H56" s="209"/>
      <c r="I56" s="209"/>
      <c r="J56" s="233" t="str">
        <f t="shared" si="12"/>
        <v/>
      </c>
      <c r="K56" s="233" t="str">
        <f t="shared" si="13"/>
        <v/>
      </c>
      <c r="L56" s="233" t="str">
        <f t="shared" si="14"/>
        <v/>
      </c>
      <c r="M56" s="116"/>
      <c r="N56" s="116"/>
      <c r="O56" s="116"/>
      <c r="P56" s="116"/>
    </row>
    <row r="57" spans="1:16" x14ac:dyDescent="0.2">
      <c r="A57" s="144" t="s">
        <v>277</v>
      </c>
      <c r="B57" s="116"/>
      <c r="C57" s="147"/>
      <c r="D57" s="145" t="str">
        <f t="shared" si="10"/>
        <v/>
      </c>
      <c r="E57" s="140" t="str">
        <f t="shared" si="11"/>
        <v/>
      </c>
      <c r="F57" s="140" t="str">
        <f t="shared" si="8"/>
        <v/>
      </c>
      <c r="G57" s="146" t="str">
        <f>IF(C57=0,"",VLOOKUP(C57&amp;F57,Podmioty!$A$38:$D$127,4,0))</f>
        <v/>
      </c>
      <c r="H57" s="209"/>
      <c r="I57" s="209"/>
      <c r="J57" s="233" t="str">
        <f t="shared" si="12"/>
        <v/>
      </c>
      <c r="K57" s="233" t="str">
        <f t="shared" si="13"/>
        <v/>
      </c>
      <c r="L57" s="233" t="str">
        <f t="shared" si="14"/>
        <v/>
      </c>
      <c r="M57" s="116"/>
      <c r="N57" s="116"/>
      <c r="O57" s="116"/>
      <c r="P57" s="116"/>
    </row>
    <row r="58" spans="1:16" x14ac:dyDescent="0.2">
      <c r="A58" s="144" t="s">
        <v>278</v>
      </c>
      <c r="B58" s="116"/>
      <c r="C58" s="147"/>
      <c r="D58" s="145" t="str">
        <f t="shared" si="10"/>
        <v/>
      </c>
      <c r="E58" s="140" t="str">
        <f t="shared" si="11"/>
        <v/>
      </c>
      <c r="F58" s="140" t="str">
        <f t="shared" si="8"/>
        <v/>
      </c>
      <c r="G58" s="146" t="str">
        <f>IF(C58=0,"",VLOOKUP(C58&amp;F58,Podmioty!$A$38:$D$127,4,0))</f>
        <v/>
      </c>
      <c r="H58" s="209"/>
      <c r="I58" s="209"/>
      <c r="J58" s="233" t="str">
        <f t="shared" si="12"/>
        <v/>
      </c>
      <c r="K58" s="233" t="str">
        <f t="shared" si="13"/>
        <v/>
      </c>
      <c r="L58" s="233" t="str">
        <f t="shared" si="14"/>
        <v/>
      </c>
      <c r="M58" s="116"/>
      <c r="N58" s="116"/>
      <c r="O58" s="116"/>
      <c r="P58" s="116"/>
    </row>
    <row r="59" spans="1:16" x14ac:dyDescent="0.2">
      <c r="A59" s="144" t="s">
        <v>279</v>
      </c>
      <c r="B59" s="116"/>
      <c r="C59" s="147"/>
      <c r="D59" s="145" t="str">
        <f t="shared" si="10"/>
        <v/>
      </c>
      <c r="E59" s="140" t="str">
        <f t="shared" si="11"/>
        <v/>
      </c>
      <c r="F59" s="140" t="str">
        <f t="shared" si="8"/>
        <v/>
      </c>
      <c r="G59" s="146" t="str">
        <f>IF(C59=0,"",VLOOKUP(C59&amp;F59,Podmioty!$A$38:$D$127,4,0))</f>
        <v/>
      </c>
      <c r="H59" s="209"/>
      <c r="I59" s="209"/>
      <c r="J59" s="233" t="str">
        <f t="shared" si="12"/>
        <v/>
      </c>
      <c r="K59" s="233" t="str">
        <f t="shared" si="13"/>
        <v/>
      </c>
      <c r="L59" s="233" t="str">
        <f t="shared" si="14"/>
        <v/>
      </c>
      <c r="M59" s="116"/>
      <c r="N59" s="116"/>
      <c r="O59" s="116"/>
      <c r="P59" s="116"/>
    </row>
    <row r="60" spans="1:16" x14ac:dyDescent="0.2">
      <c r="A60" s="144" t="s">
        <v>280</v>
      </c>
      <c r="B60" s="116"/>
      <c r="C60" s="147"/>
      <c r="D60" s="145" t="str">
        <f t="shared" si="10"/>
        <v/>
      </c>
      <c r="E60" s="140" t="str">
        <f t="shared" si="11"/>
        <v/>
      </c>
      <c r="F60" s="140" t="str">
        <f t="shared" si="8"/>
        <v/>
      </c>
      <c r="G60" s="146" t="str">
        <f>IF(C60=0,"",VLOOKUP(C60&amp;F60,Podmioty!$A$38:$D$127,4,0))</f>
        <v/>
      </c>
      <c r="H60" s="209"/>
      <c r="I60" s="209"/>
      <c r="J60" s="233" t="str">
        <f t="shared" si="12"/>
        <v/>
      </c>
      <c r="K60" s="233" t="str">
        <f t="shared" si="13"/>
        <v/>
      </c>
      <c r="L60" s="233" t="str">
        <f t="shared" si="14"/>
        <v/>
      </c>
      <c r="M60" s="116"/>
      <c r="N60" s="116"/>
      <c r="O60" s="116"/>
      <c r="P60" s="116"/>
    </row>
    <row r="61" spans="1:16" x14ac:dyDescent="0.2">
      <c r="A61" s="144" t="s">
        <v>281</v>
      </c>
      <c r="B61" s="116"/>
      <c r="C61" s="147"/>
      <c r="D61" s="145" t="str">
        <f t="shared" si="10"/>
        <v/>
      </c>
      <c r="E61" s="140" t="str">
        <f t="shared" si="11"/>
        <v/>
      </c>
      <c r="F61" s="140" t="str">
        <f t="shared" si="8"/>
        <v/>
      </c>
      <c r="G61" s="146" t="str">
        <f>IF(C61=0,"",VLOOKUP(C61&amp;F61,Podmioty!$A$38:$D$127,4,0))</f>
        <v/>
      </c>
      <c r="H61" s="209"/>
      <c r="I61" s="209"/>
      <c r="J61" s="233" t="str">
        <f t="shared" si="12"/>
        <v/>
      </c>
      <c r="K61" s="233" t="str">
        <f t="shared" si="13"/>
        <v/>
      </c>
      <c r="L61" s="233" t="str">
        <f t="shared" si="14"/>
        <v/>
      </c>
      <c r="M61" s="116"/>
      <c r="N61" s="116"/>
      <c r="O61" s="116"/>
      <c r="P61" s="116"/>
    </row>
    <row r="62" spans="1:16" x14ac:dyDescent="0.2">
      <c r="A62" s="144" t="s">
        <v>282</v>
      </c>
      <c r="B62" s="116"/>
      <c r="C62" s="147"/>
      <c r="D62" s="145" t="str">
        <f t="shared" si="10"/>
        <v/>
      </c>
      <c r="E62" s="140" t="str">
        <f t="shared" si="11"/>
        <v/>
      </c>
      <c r="F62" s="140" t="str">
        <f t="shared" si="8"/>
        <v/>
      </c>
      <c r="G62" s="146" t="str">
        <f>IF(C62=0,"",VLOOKUP(C62&amp;F62,Podmioty!$A$38:$D$127,4,0))</f>
        <v/>
      </c>
      <c r="H62" s="209"/>
      <c r="I62" s="209"/>
      <c r="J62" s="233" t="str">
        <f t="shared" si="12"/>
        <v/>
      </c>
      <c r="K62" s="233" t="str">
        <f t="shared" si="13"/>
        <v/>
      </c>
      <c r="L62" s="233" t="str">
        <f t="shared" si="14"/>
        <v/>
      </c>
      <c r="M62" s="116"/>
      <c r="N62" s="116"/>
      <c r="O62" s="116"/>
      <c r="P62" s="116"/>
    </row>
    <row r="63" spans="1:16" x14ac:dyDescent="0.2">
      <c r="A63" s="144" t="s">
        <v>283</v>
      </c>
      <c r="B63" s="116"/>
      <c r="C63" s="147"/>
      <c r="D63" s="145" t="str">
        <f t="shared" si="10"/>
        <v/>
      </c>
      <c r="E63" s="140" t="str">
        <f t="shared" si="11"/>
        <v/>
      </c>
      <c r="F63" s="140" t="str">
        <f t="shared" si="8"/>
        <v/>
      </c>
      <c r="G63" s="146" t="str">
        <f>IF(C63=0,"",VLOOKUP(C63&amp;F63,Podmioty!$A$38:$D$127,4,0))</f>
        <v/>
      </c>
      <c r="H63" s="209"/>
      <c r="I63" s="209"/>
      <c r="J63" s="233" t="str">
        <f t="shared" si="12"/>
        <v/>
      </c>
      <c r="K63" s="233" t="str">
        <f t="shared" si="13"/>
        <v/>
      </c>
      <c r="L63" s="233" t="str">
        <f t="shared" si="14"/>
        <v/>
      </c>
      <c r="M63" s="116"/>
      <c r="N63" s="116"/>
      <c r="O63" s="116"/>
      <c r="P63" s="116"/>
    </row>
    <row r="64" spans="1:16" x14ac:dyDescent="0.2">
      <c r="A64" s="144" t="s">
        <v>284</v>
      </c>
      <c r="B64" s="116"/>
      <c r="C64" s="147"/>
      <c r="D64" s="145" t="str">
        <f t="shared" si="10"/>
        <v/>
      </c>
      <c r="E64" s="140" t="str">
        <f t="shared" si="11"/>
        <v/>
      </c>
      <c r="F64" s="140" t="str">
        <f t="shared" si="8"/>
        <v/>
      </c>
      <c r="G64" s="146" t="str">
        <f>IF(C64=0,"",VLOOKUP(C64&amp;F64,Podmioty!$A$38:$D$127,4,0))</f>
        <v/>
      </c>
      <c r="H64" s="209"/>
      <c r="I64" s="209"/>
      <c r="J64" s="233" t="str">
        <f t="shared" si="12"/>
        <v/>
      </c>
      <c r="K64" s="233" t="str">
        <f t="shared" si="13"/>
        <v/>
      </c>
      <c r="L64" s="233" t="str">
        <f t="shared" si="14"/>
        <v/>
      </c>
      <c r="M64" s="116"/>
      <c r="N64" s="116"/>
      <c r="O64" s="116"/>
      <c r="P64" s="116"/>
    </row>
    <row r="65" spans="1:16" x14ac:dyDescent="0.2">
      <c r="A65" s="144" t="s">
        <v>285</v>
      </c>
      <c r="B65" s="116"/>
      <c r="C65" s="147"/>
      <c r="D65" s="145" t="str">
        <f t="shared" si="10"/>
        <v/>
      </c>
      <c r="E65" s="140" t="str">
        <f t="shared" si="11"/>
        <v/>
      </c>
      <c r="F65" s="140" t="str">
        <f t="shared" si="8"/>
        <v/>
      </c>
      <c r="G65" s="146" t="str">
        <f>IF(C65=0,"",VLOOKUP(C65&amp;F65,Podmioty!$A$38:$D$127,4,0))</f>
        <v/>
      </c>
      <c r="H65" s="209"/>
      <c r="I65" s="209"/>
      <c r="J65" s="233" t="str">
        <f t="shared" si="12"/>
        <v/>
      </c>
      <c r="K65" s="233" t="str">
        <f t="shared" si="13"/>
        <v/>
      </c>
      <c r="L65" s="233" t="str">
        <f t="shared" si="14"/>
        <v/>
      </c>
      <c r="M65" s="116"/>
      <c r="N65" s="116"/>
      <c r="O65" s="116"/>
      <c r="P65" s="116"/>
    </row>
    <row r="66" spans="1:16" x14ac:dyDescent="0.2">
      <c r="A66" s="144" t="s">
        <v>286</v>
      </c>
      <c r="B66" s="116"/>
      <c r="C66" s="147"/>
      <c r="D66" s="145" t="str">
        <f t="shared" si="10"/>
        <v/>
      </c>
      <c r="E66" s="140" t="str">
        <f t="shared" si="11"/>
        <v/>
      </c>
      <c r="F66" s="140" t="str">
        <f t="shared" si="8"/>
        <v/>
      </c>
      <c r="G66" s="146" t="str">
        <f>IF(C66=0,"",VLOOKUP(C66&amp;F66,Podmioty!$A$38:$D$127,4,0))</f>
        <v/>
      </c>
      <c r="H66" s="209"/>
      <c r="I66" s="209"/>
      <c r="J66" s="233" t="str">
        <f t="shared" si="12"/>
        <v/>
      </c>
      <c r="K66" s="233" t="str">
        <f t="shared" si="13"/>
        <v/>
      </c>
      <c r="L66" s="233" t="str">
        <f t="shared" si="14"/>
        <v/>
      </c>
      <c r="M66" s="116"/>
      <c r="N66" s="116"/>
      <c r="O66" s="116"/>
      <c r="P66" s="116"/>
    </row>
    <row r="67" spans="1:16" x14ac:dyDescent="0.2">
      <c r="A67" s="144" t="s">
        <v>287</v>
      </c>
      <c r="B67" s="116"/>
      <c r="C67" s="147"/>
      <c r="D67" s="145" t="str">
        <f t="shared" si="10"/>
        <v/>
      </c>
      <c r="E67" s="140" t="str">
        <f t="shared" si="11"/>
        <v/>
      </c>
      <c r="F67" s="140" t="str">
        <f t="shared" si="8"/>
        <v/>
      </c>
      <c r="G67" s="146" t="str">
        <f>IF(C67=0,"",VLOOKUP(C67&amp;F67,Podmioty!$A$38:$D$127,4,0))</f>
        <v/>
      </c>
      <c r="H67" s="209"/>
      <c r="I67" s="209"/>
      <c r="J67" s="233" t="str">
        <f t="shared" si="12"/>
        <v/>
      </c>
      <c r="K67" s="233" t="str">
        <f t="shared" si="13"/>
        <v/>
      </c>
      <c r="L67" s="233" t="str">
        <f t="shared" si="14"/>
        <v/>
      </c>
      <c r="M67" s="116"/>
      <c r="N67" s="116"/>
      <c r="O67" s="116"/>
      <c r="P67" s="116"/>
    </row>
    <row r="68" spans="1:16" x14ac:dyDescent="0.2">
      <c r="A68" s="144" t="s">
        <v>288</v>
      </c>
      <c r="B68" s="116"/>
      <c r="C68" s="147"/>
      <c r="D68" s="145" t="str">
        <f t="shared" si="10"/>
        <v/>
      </c>
      <c r="E68" s="140" t="str">
        <f t="shared" si="11"/>
        <v/>
      </c>
      <c r="F68" s="140" t="str">
        <f t="shared" si="8"/>
        <v/>
      </c>
      <c r="G68" s="146" t="str">
        <f>IF(C68=0,"",VLOOKUP(C68&amp;F68,Podmioty!$A$38:$D$127,4,0))</f>
        <v/>
      </c>
      <c r="H68" s="209"/>
      <c r="I68" s="209"/>
      <c r="J68" s="233" t="str">
        <f t="shared" si="12"/>
        <v/>
      </c>
      <c r="K68" s="233" t="str">
        <f t="shared" si="13"/>
        <v/>
      </c>
      <c r="L68" s="233" t="str">
        <f t="shared" si="14"/>
        <v/>
      </c>
      <c r="M68" s="116"/>
      <c r="N68" s="116"/>
      <c r="O68" s="116"/>
      <c r="P68" s="116"/>
    </row>
    <row r="69" spans="1:16" x14ac:dyDescent="0.2">
      <c r="A69" s="144" t="s">
        <v>289</v>
      </c>
      <c r="B69" s="116"/>
      <c r="C69" s="147"/>
      <c r="D69" s="145" t="str">
        <f t="shared" si="10"/>
        <v/>
      </c>
      <c r="E69" s="140" t="str">
        <f t="shared" si="11"/>
        <v/>
      </c>
      <c r="F69" s="140" t="str">
        <f t="shared" si="8"/>
        <v/>
      </c>
      <c r="G69" s="146" t="str">
        <f>IF(C69=0,"",VLOOKUP(C69&amp;F69,Podmioty!$A$38:$D$127,4,0))</f>
        <v/>
      </c>
      <c r="H69" s="209"/>
      <c r="I69" s="209"/>
      <c r="J69" s="233" t="str">
        <f t="shared" si="12"/>
        <v/>
      </c>
      <c r="K69" s="233" t="str">
        <f t="shared" si="13"/>
        <v/>
      </c>
      <c r="L69" s="233" t="str">
        <f t="shared" si="14"/>
        <v/>
      </c>
      <c r="M69" s="116"/>
      <c r="N69" s="116"/>
      <c r="O69" s="116"/>
      <c r="P69" s="116"/>
    </row>
    <row r="70" spans="1:16" x14ac:dyDescent="0.2">
      <c r="A70" s="144" t="s">
        <v>290</v>
      </c>
      <c r="B70" s="116"/>
      <c r="C70" s="147"/>
      <c r="D70" s="145" t="str">
        <f t="shared" si="10"/>
        <v/>
      </c>
      <c r="E70" s="140" t="str">
        <f t="shared" si="11"/>
        <v/>
      </c>
      <c r="F70" s="140" t="str">
        <f t="shared" si="8"/>
        <v/>
      </c>
      <c r="G70" s="146" t="str">
        <f>IF(C70=0,"",VLOOKUP(C70&amp;F70,Podmioty!$A$38:$D$127,4,0))</f>
        <v/>
      </c>
      <c r="H70" s="209"/>
      <c r="I70" s="209"/>
      <c r="J70" s="233" t="str">
        <f t="shared" si="12"/>
        <v/>
      </c>
      <c r="K70" s="233" t="str">
        <f t="shared" si="13"/>
        <v/>
      </c>
      <c r="L70" s="233" t="str">
        <f t="shared" si="14"/>
        <v/>
      </c>
      <c r="M70" s="116"/>
      <c r="N70" s="116"/>
      <c r="O70" s="116"/>
      <c r="P70" s="116"/>
    </row>
    <row r="71" spans="1:16" x14ac:dyDescent="0.2">
      <c r="A71" s="144" t="s">
        <v>291</v>
      </c>
      <c r="B71" s="116"/>
      <c r="C71" s="147"/>
      <c r="D71" s="145" t="str">
        <f t="shared" si="10"/>
        <v/>
      </c>
      <c r="E71" s="140" t="str">
        <f t="shared" si="11"/>
        <v/>
      </c>
      <c r="F71" s="140" t="str">
        <f t="shared" si="8"/>
        <v/>
      </c>
      <c r="G71" s="146" t="str">
        <f>IF(C71=0,"",VLOOKUP(C71&amp;F71,Podmioty!$A$38:$D$127,4,0))</f>
        <v/>
      </c>
      <c r="H71" s="209"/>
      <c r="I71" s="209"/>
      <c r="J71" s="233" t="str">
        <f t="shared" si="12"/>
        <v/>
      </c>
      <c r="K71" s="233" t="str">
        <f t="shared" si="13"/>
        <v/>
      </c>
      <c r="L71" s="233" t="str">
        <f t="shared" si="14"/>
        <v/>
      </c>
      <c r="M71" s="116"/>
      <c r="N71" s="116"/>
      <c r="O71" s="116"/>
      <c r="P71" s="116"/>
    </row>
    <row r="72" spans="1:16" x14ac:dyDescent="0.2">
      <c r="A72" s="144" t="s">
        <v>292</v>
      </c>
      <c r="B72" s="116"/>
      <c r="C72" s="147"/>
      <c r="D72" s="145" t="str">
        <f t="shared" si="10"/>
        <v/>
      </c>
      <c r="E72" s="140" t="str">
        <f t="shared" si="11"/>
        <v/>
      </c>
      <c r="F72" s="140" t="str">
        <f t="shared" si="8"/>
        <v/>
      </c>
      <c r="G72" s="146" t="str">
        <f>IF(C72=0,"",VLOOKUP(C72&amp;F72,Podmioty!$A$38:$D$127,4,0))</f>
        <v/>
      </c>
      <c r="H72" s="209"/>
      <c r="I72" s="209"/>
      <c r="J72" s="233" t="str">
        <f t="shared" si="12"/>
        <v/>
      </c>
      <c r="K72" s="233" t="str">
        <f t="shared" si="13"/>
        <v/>
      </c>
      <c r="L72" s="233" t="str">
        <f t="shared" si="14"/>
        <v/>
      </c>
      <c r="M72" s="116"/>
      <c r="N72" s="116"/>
      <c r="O72" s="116"/>
      <c r="P72" s="116"/>
    </row>
    <row r="73" spans="1:16" x14ac:dyDescent="0.2">
      <c r="A73" s="144" t="s">
        <v>293</v>
      </c>
      <c r="B73" s="116"/>
      <c r="C73" s="147"/>
      <c r="D73" s="145" t="str">
        <f t="shared" si="10"/>
        <v/>
      </c>
      <c r="E73" s="140" t="str">
        <f t="shared" si="11"/>
        <v/>
      </c>
      <c r="F73" s="140" t="str">
        <f t="shared" si="8"/>
        <v/>
      </c>
      <c r="G73" s="146" t="str">
        <f>IF(C73=0,"",VLOOKUP(C73&amp;F73,Podmioty!$A$38:$D$127,4,0))</f>
        <v/>
      </c>
      <c r="H73" s="209"/>
      <c r="I73" s="209"/>
      <c r="J73" s="233" t="str">
        <f t="shared" si="12"/>
        <v/>
      </c>
      <c r="K73" s="233" t="str">
        <f t="shared" si="13"/>
        <v/>
      </c>
      <c r="L73" s="233" t="str">
        <f t="shared" si="14"/>
        <v/>
      </c>
      <c r="M73" s="116"/>
      <c r="N73" s="116"/>
      <c r="O73" s="116"/>
      <c r="P73" s="116"/>
    </row>
    <row r="74" spans="1:16" x14ac:dyDescent="0.2">
      <c r="A74" s="144" t="s">
        <v>294</v>
      </c>
      <c r="B74" s="116"/>
      <c r="C74" s="147"/>
      <c r="D74" s="145" t="str">
        <f t="shared" si="10"/>
        <v/>
      </c>
      <c r="E74" s="140" t="str">
        <f t="shared" si="11"/>
        <v/>
      </c>
      <c r="F74" s="140" t="str">
        <f t="shared" si="8"/>
        <v/>
      </c>
      <c r="G74" s="146" t="str">
        <f>IF(C74=0,"",VLOOKUP(C74&amp;F74,Podmioty!$A$38:$D$127,4,0))</f>
        <v/>
      </c>
      <c r="H74" s="209"/>
      <c r="I74" s="209"/>
      <c r="J74" s="233" t="str">
        <f t="shared" si="12"/>
        <v/>
      </c>
      <c r="K74" s="233" t="str">
        <f t="shared" si="13"/>
        <v/>
      </c>
      <c r="L74" s="233" t="str">
        <f t="shared" si="14"/>
        <v/>
      </c>
      <c r="M74" s="116"/>
      <c r="N74" s="116"/>
      <c r="O74" s="116"/>
      <c r="P74" s="116"/>
    </row>
    <row r="75" spans="1:16" x14ac:dyDescent="0.2">
      <c r="A75" s="144" t="s">
        <v>295</v>
      </c>
      <c r="B75" s="116"/>
      <c r="C75" s="147"/>
      <c r="D75" s="145" t="str">
        <f t="shared" si="10"/>
        <v/>
      </c>
      <c r="E75" s="140" t="str">
        <f t="shared" si="11"/>
        <v/>
      </c>
      <c r="F75" s="140" t="str">
        <f t="shared" si="8"/>
        <v/>
      </c>
      <c r="G75" s="146" t="str">
        <f>IF(C75=0,"",VLOOKUP(C75&amp;F75,Podmioty!$A$38:$D$127,4,0))</f>
        <v/>
      </c>
      <c r="H75" s="209"/>
      <c r="I75" s="209"/>
      <c r="J75" s="233" t="str">
        <f t="shared" si="12"/>
        <v/>
      </c>
      <c r="K75" s="233" t="str">
        <f t="shared" si="13"/>
        <v/>
      </c>
      <c r="L75" s="233" t="str">
        <f t="shared" si="14"/>
        <v/>
      </c>
      <c r="M75" s="116"/>
      <c r="N75" s="116"/>
      <c r="O75" s="116"/>
      <c r="P75" s="116"/>
    </row>
  </sheetData>
  <sheetProtection algorithmName="SHA-512" hashValue="G0VV5xKY1j5LDjU+xTA8+o9L5116vJ2w05kPKzdhCQkyUceu5NIZAKBp8RC/ANX1wWd6rri+XfLMcYWJzQ2/Hw==" saltValue="kn8/vreF47NKGTGl3rOWEA==" spinCount="100000" sheet="1" formatCells="0" formatColumns="0" formatRows="0"/>
  <autoFilter ref="A30:U75" xr:uid="{00000000-0009-0000-0000-000007000000}"/>
  <mergeCells count="2">
    <mergeCell ref="A29:A30"/>
    <mergeCell ref="J28:L28"/>
  </mergeCells>
  <phoneticPr fontId="3" type="noConversion"/>
  <dataValidations count="1">
    <dataValidation type="list" allowBlank="1" showInputMessage="1" showErrorMessage="1" sqref="C31:C75" xr:uid="{00000000-0002-0000-0700-000000000000}">
      <formula1>$D$3:$D$17</formula1>
    </dataValidation>
  </dataValidations>
  <pageMargins left="0.7" right="0.7" top="0.75" bottom="0.75" header="0.3" footer="0.3"/>
  <pageSetup paperSize="9" scale="36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75"/>
  <sheetViews>
    <sheetView showGridLines="0" topLeftCell="H23" zoomScaleNormal="100" workbookViewId="0">
      <selection activeCell="B31" sqref="B31"/>
    </sheetView>
  </sheetViews>
  <sheetFormatPr baseColWidth="10" defaultColWidth="10.83203125" defaultRowHeight="16" x14ac:dyDescent="0.2"/>
  <cols>
    <col min="1" max="1" width="5.33203125" style="87" customWidth="1"/>
    <col min="2" max="2" width="24.83203125" style="87" customWidth="1"/>
    <col min="3" max="3" width="11.6640625" style="87" customWidth="1"/>
    <col min="4" max="4" width="26.33203125" style="87" customWidth="1"/>
    <col min="5" max="5" width="15.5" style="87" customWidth="1"/>
    <col min="6" max="6" width="17.5" style="87" customWidth="1"/>
    <col min="7" max="7" width="18.33203125" style="87" customWidth="1"/>
    <col min="8" max="9" width="25.1640625" style="87" customWidth="1"/>
    <col min="10" max="10" width="19.83203125" style="87" bestFit="1" customWidth="1"/>
    <col min="11" max="11" width="29" style="87" customWidth="1"/>
    <col min="12" max="13" width="26.1640625" style="87" customWidth="1"/>
    <col min="14" max="14" width="22.5" style="87" customWidth="1"/>
    <col min="15" max="16" width="28.6640625" style="87" customWidth="1"/>
    <col min="17" max="16384" width="10.83203125" style="87"/>
  </cols>
  <sheetData>
    <row r="1" spans="2:21" ht="17" hidden="1" thickBot="1" x14ac:dyDescent="0.25">
      <c r="M1" s="87" t="s">
        <v>400</v>
      </c>
      <c r="N1" s="87" t="s">
        <v>400</v>
      </c>
      <c r="P1" s="87" t="s">
        <v>371</v>
      </c>
      <c r="Q1" s="87" t="s">
        <v>371</v>
      </c>
      <c r="T1" s="87" t="s">
        <v>372</v>
      </c>
      <c r="U1" s="87" t="s">
        <v>372</v>
      </c>
    </row>
    <row r="2" spans="2:21" hidden="1" x14ac:dyDescent="0.2">
      <c r="B2" s="117"/>
      <c r="C2" s="118" t="s">
        <v>158</v>
      </c>
      <c r="D2" s="78"/>
      <c r="E2" s="119" t="s">
        <v>176</v>
      </c>
      <c r="F2" s="120" t="s">
        <v>158</v>
      </c>
      <c r="G2" s="121" t="str">
        <f>'Dane wejściowe'!E27</f>
        <v>Rodzaj pomocy</v>
      </c>
      <c r="H2" s="121" t="str">
        <f>'Dane wejściowe'!F27</f>
        <v>Wielkość podmiotu</v>
      </c>
      <c r="I2" s="122" t="str">
        <f>'Dane wejściowe'!G27</f>
        <v>Bez pomocy</v>
      </c>
      <c r="J2" s="122" t="str">
        <f>'Dane wejściowe'!H27</f>
        <v>pomoc de minimis</v>
      </c>
      <c r="K2" s="154" t="s">
        <v>196</v>
      </c>
      <c r="M2" s="122" t="str">
        <f>I2</f>
        <v>Bez pomocy</v>
      </c>
      <c r="N2" s="122" t="str">
        <f>J2</f>
        <v>pomoc de minimis</v>
      </c>
      <c r="P2" s="122" t="str">
        <f>I2</f>
        <v>Bez pomocy</v>
      </c>
      <c r="Q2" s="122" t="str">
        <f t="shared" ref="Q2" si="0">J2</f>
        <v>pomoc de minimis</v>
      </c>
      <c r="R2" s="122"/>
      <c r="T2" s="122" t="str">
        <f>M2</f>
        <v>Bez pomocy</v>
      </c>
      <c r="U2" s="122" t="str">
        <f t="shared" ref="U2" si="1">N2</f>
        <v>pomoc de minimis</v>
      </c>
    </row>
    <row r="3" spans="2:21" hidden="1" x14ac:dyDescent="0.2">
      <c r="B3" s="123" t="s">
        <v>191</v>
      </c>
      <c r="C3" s="87" t="str">
        <f>IF('Dane wejściowe'!C13="","",'Dane wejściowe'!C13)</f>
        <v/>
      </c>
      <c r="D3" s="93" t="str">
        <f>'Dane wejściowe'!B28</f>
        <v>Obiekt 1</v>
      </c>
      <c r="E3" s="87">
        <f>'Dane wejściowe'!C28</f>
        <v>0</v>
      </c>
      <c r="F3" s="87">
        <f>'Dane wejściowe'!D28</f>
        <v>0</v>
      </c>
      <c r="G3" s="87">
        <f>'Dane wejściowe'!E28</f>
        <v>0</v>
      </c>
      <c r="H3" s="87" t="str">
        <f>'Dane wejściowe'!F28</f>
        <v/>
      </c>
      <c r="I3" s="124" t="str">
        <f>'Dane wejściowe'!G28</f>
        <v/>
      </c>
      <c r="J3" s="125" t="str">
        <f>'Dane wejściowe'!H28</f>
        <v/>
      </c>
      <c r="K3" s="126" t="str">
        <f>'Dane wejściowe'!I28</f>
        <v/>
      </c>
      <c r="L3" s="87" t="s">
        <v>198</v>
      </c>
      <c r="M3" s="87">
        <f>SUMIFS($H$31:$H$94,$F$31:$F$94,M$2,$C$31:$C$94,$D3)</f>
        <v>0</v>
      </c>
      <c r="N3" s="87">
        <f>SUMIFS($H$31:$H$94,$F$31:$F$94,N$2,$C$31:$C$94,$D3)</f>
        <v>0</v>
      </c>
      <c r="P3" s="87">
        <f>SUMIFS($I$31:$I$94,$F$31:$F$94,P$2,$C$31:$C$94,$D3)</f>
        <v>0</v>
      </c>
      <c r="Q3" s="87">
        <f>SUMIFS($I$31:$I$94,$F$31:$F$94,Q$2,$C$31:$C$94,$D3)</f>
        <v>0</v>
      </c>
      <c r="T3" s="87">
        <f>SUMIFS($J$31:$J$94,$F$31:$F$94,T$2,$C$31:$C$94,$D3)</f>
        <v>0</v>
      </c>
      <c r="U3" s="87">
        <f>SUMIFS($J$31:$J$94,$F$31:$F$94,U$2,$C$31:$C$94,$D3)</f>
        <v>0</v>
      </c>
    </row>
    <row r="4" spans="2:21" hidden="1" x14ac:dyDescent="0.2">
      <c r="B4" s="123" t="s">
        <v>148</v>
      </c>
      <c r="C4" s="87" t="str">
        <f>IF('Dane wejściowe'!C14="","",'Dane wejściowe'!C14)</f>
        <v/>
      </c>
      <c r="D4" s="93" t="str">
        <f>'Dane wejściowe'!B29</f>
        <v>Obiekt 2</v>
      </c>
      <c r="E4" s="87">
        <f>'Dane wejściowe'!C29</f>
        <v>0</v>
      </c>
      <c r="F4" s="87">
        <f>'Dane wejściowe'!D29</f>
        <v>0</v>
      </c>
      <c r="G4" s="87">
        <f>'Dane wejściowe'!E29</f>
        <v>0</v>
      </c>
      <c r="H4" s="87" t="str">
        <f>'Dane wejściowe'!F29</f>
        <v/>
      </c>
      <c r="I4" s="124" t="str">
        <f>'Dane wejściowe'!G29</f>
        <v/>
      </c>
      <c r="J4" s="125" t="str">
        <f>'Dane wejściowe'!H29</f>
        <v/>
      </c>
      <c r="K4" s="126" t="str">
        <f>'Dane wejściowe'!I29</f>
        <v/>
      </c>
      <c r="L4" s="87" t="s">
        <v>199</v>
      </c>
      <c r="M4" s="87">
        <f t="shared" ref="M4:N17" si="2">SUMIFS($H$31:$H$94,$F$31:$F$94,M$2,$C$31:$C$94,$D4)</f>
        <v>0</v>
      </c>
      <c r="N4" s="87">
        <f t="shared" si="2"/>
        <v>0</v>
      </c>
      <c r="P4" s="87">
        <f t="shared" ref="P4:Q17" si="3">SUMIFS($I$31:$I$94,$F$31:$F$94,P$2,$C$31:$C$94,$D4)</f>
        <v>0</v>
      </c>
      <c r="Q4" s="87">
        <f t="shared" si="3"/>
        <v>0</v>
      </c>
      <c r="T4" s="87">
        <f>SUMIFS($J$31:$J$94,$F$31:$F$94,T$2,$C$31:$C$94,$D4)</f>
        <v>0</v>
      </c>
      <c r="U4" s="87">
        <f t="shared" ref="T4:U17" si="4">SUMIFS($J$31:$J$94,$F$31:$F$94,U$2,$C$31:$C$94,$D4)</f>
        <v>0</v>
      </c>
    </row>
    <row r="5" spans="2:21" hidden="1" x14ac:dyDescent="0.2">
      <c r="B5" s="123" t="s">
        <v>149</v>
      </c>
      <c r="C5" s="87" t="str">
        <f>IF('Dane wejściowe'!C15="","",'Dane wejściowe'!C15)</f>
        <v/>
      </c>
      <c r="D5" s="93" t="str">
        <f>'Dane wejściowe'!B30</f>
        <v>Obiekt 3</v>
      </c>
      <c r="E5" s="87">
        <f>'Dane wejściowe'!C30</f>
        <v>0</v>
      </c>
      <c r="F5" s="87">
        <f>'Dane wejściowe'!D30</f>
        <v>0</v>
      </c>
      <c r="G5" s="87">
        <f>'Dane wejściowe'!E30</f>
        <v>0</v>
      </c>
      <c r="H5" s="87" t="str">
        <f>'Dane wejściowe'!F30</f>
        <v/>
      </c>
      <c r="I5" s="125" t="str">
        <f>'Dane wejściowe'!G30</f>
        <v/>
      </c>
      <c r="J5" s="125" t="str">
        <f>'Dane wejściowe'!H30</f>
        <v/>
      </c>
      <c r="K5" s="126" t="str">
        <f>'Dane wejściowe'!I30</f>
        <v/>
      </c>
      <c r="M5" s="87">
        <f t="shared" si="2"/>
        <v>0</v>
      </c>
      <c r="N5" s="87">
        <f t="shared" si="2"/>
        <v>0</v>
      </c>
      <c r="P5" s="87">
        <f t="shared" si="3"/>
        <v>0</v>
      </c>
      <c r="Q5" s="87">
        <f t="shared" si="3"/>
        <v>0</v>
      </c>
      <c r="T5" s="87">
        <f t="shared" si="4"/>
        <v>0</v>
      </c>
      <c r="U5" s="87">
        <f t="shared" si="4"/>
        <v>0</v>
      </c>
    </row>
    <row r="6" spans="2:21" hidden="1" x14ac:dyDescent="0.2">
      <c r="B6" s="123" t="s">
        <v>150</v>
      </c>
      <c r="C6" s="87" t="str">
        <f>IF('Dane wejściowe'!C16="","",'Dane wejściowe'!C16)</f>
        <v/>
      </c>
      <c r="D6" s="93" t="str">
        <f>'Dane wejściowe'!B31</f>
        <v>Obiekt 4</v>
      </c>
      <c r="E6" s="87">
        <f>'Dane wejściowe'!C31</f>
        <v>0</v>
      </c>
      <c r="F6" s="87">
        <f>'Dane wejściowe'!D31</f>
        <v>0</v>
      </c>
      <c r="G6" s="87">
        <f>'Dane wejściowe'!E31</f>
        <v>0</v>
      </c>
      <c r="H6" s="87" t="str">
        <f>'Dane wejściowe'!F31</f>
        <v/>
      </c>
      <c r="I6" s="125" t="str">
        <f>'Dane wejściowe'!G31</f>
        <v/>
      </c>
      <c r="J6" s="125" t="str">
        <f>'Dane wejściowe'!H31</f>
        <v/>
      </c>
      <c r="K6" s="126" t="str">
        <f>'Dane wejściowe'!I31</f>
        <v/>
      </c>
      <c r="M6" s="87">
        <f t="shared" si="2"/>
        <v>0</v>
      </c>
      <c r="N6" s="87">
        <f t="shared" si="2"/>
        <v>0</v>
      </c>
      <c r="P6" s="87">
        <f t="shared" si="3"/>
        <v>0</v>
      </c>
      <c r="Q6" s="87">
        <f t="shared" si="3"/>
        <v>0</v>
      </c>
      <c r="T6" s="87">
        <f t="shared" si="4"/>
        <v>0</v>
      </c>
      <c r="U6" s="87">
        <f t="shared" si="4"/>
        <v>0</v>
      </c>
    </row>
    <row r="7" spans="2:21" hidden="1" x14ac:dyDescent="0.2">
      <c r="B7" s="123" t="s">
        <v>151</v>
      </c>
      <c r="C7" s="87" t="str">
        <f>IF('Dane wejściowe'!C17="","",'Dane wejściowe'!C17)</f>
        <v/>
      </c>
      <c r="D7" s="93" t="str">
        <f>'Dane wejściowe'!B32</f>
        <v>Obiekt 5</v>
      </c>
      <c r="E7" s="87">
        <f>'Dane wejściowe'!C32</f>
        <v>0</v>
      </c>
      <c r="F7" s="87">
        <f>'Dane wejściowe'!D32</f>
        <v>0</v>
      </c>
      <c r="G7" s="87">
        <f>'Dane wejściowe'!E32</f>
        <v>0</v>
      </c>
      <c r="H7" s="87" t="str">
        <f>'Dane wejściowe'!F32</f>
        <v/>
      </c>
      <c r="I7" s="125" t="str">
        <f>'Dane wejściowe'!G32</f>
        <v/>
      </c>
      <c r="J7" s="125" t="str">
        <f>'Dane wejściowe'!H32</f>
        <v/>
      </c>
      <c r="K7" s="126" t="str">
        <f>'Dane wejściowe'!I32</f>
        <v/>
      </c>
      <c r="M7" s="87">
        <f t="shared" si="2"/>
        <v>0</v>
      </c>
      <c r="N7" s="87">
        <f t="shared" si="2"/>
        <v>0</v>
      </c>
      <c r="P7" s="87">
        <f t="shared" si="3"/>
        <v>0</v>
      </c>
      <c r="Q7" s="87">
        <f t="shared" si="3"/>
        <v>0</v>
      </c>
      <c r="T7" s="87">
        <f t="shared" si="4"/>
        <v>0</v>
      </c>
      <c r="U7" s="87">
        <f t="shared" si="4"/>
        <v>0</v>
      </c>
    </row>
    <row r="8" spans="2:21" hidden="1" x14ac:dyDescent="0.2">
      <c r="B8" s="123" t="s">
        <v>152</v>
      </c>
      <c r="C8" s="87" t="str">
        <f>IF('Dane wejściowe'!C18="","",'Dane wejściowe'!C18)</f>
        <v/>
      </c>
      <c r="D8" s="93" t="str">
        <f>'Dane wejściowe'!B33</f>
        <v>Obiekt 6</v>
      </c>
      <c r="E8" s="87">
        <f>'Dane wejściowe'!C33</f>
        <v>0</v>
      </c>
      <c r="F8" s="87">
        <f>'Dane wejściowe'!D33</f>
        <v>0</v>
      </c>
      <c r="G8" s="87">
        <f>'Dane wejściowe'!E33</f>
        <v>0</v>
      </c>
      <c r="H8" s="87" t="str">
        <f>'Dane wejściowe'!F33</f>
        <v/>
      </c>
      <c r="I8" s="125" t="str">
        <f>'Dane wejściowe'!G33</f>
        <v/>
      </c>
      <c r="J8" s="125" t="str">
        <f>'Dane wejściowe'!H33</f>
        <v/>
      </c>
      <c r="K8" s="126" t="str">
        <f>'Dane wejściowe'!I33</f>
        <v/>
      </c>
      <c r="M8" s="87">
        <f t="shared" si="2"/>
        <v>0</v>
      </c>
      <c r="N8" s="87">
        <f t="shared" si="2"/>
        <v>0</v>
      </c>
      <c r="P8" s="87">
        <f t="shared" si="3"/>
        <v>0</v>
      </c>
      <c r="Q8" s="87">
        <f t="shared" si="3"/>
        <v>0</v>
      </c>
      <c r="T8" s="87">
        <f t="shared" si="4"/>
        <v>0</v>
      </c>
      <c r="U8" s="87">
        <f t="shared" si="4"/>
        <v>0</v>
      </c>
    </row>
    <row r="9" spans="2:21" hidden="1" x14ac:dyDescent="0.2">
      <c r="B9" s="123"/>
      <c r="D9" s="93" t="str">
        <f>'Dane wejściowe'!B34</f>
        <v>Obiekt 7</v>
      </c>
      <c r="E9" s="87">
        <f>'Dane wejściowe'!C34</f>
        <v>0</v>
      </c>
      <c r="F9" s="87">
        <f>'Dane wejściowe'!D34</f>
        <v>0</v>
      </c>
      <c r="G9" s="87">
        <f>'Dane wejściowe'!E34</f>
        <v>0</v>
      </c>
      <c r="H9" s="87" t="str">
        <f>'Dane wejściowe'!F34</f>
        <v/>
      </c>
      <c r="I9" s="125" t="str">
        <f>'Dane wejściowe'!G34</f>
        <v/>
      </c>
      <c r="J9" s="125" t="str">
        <f>'Dane wejściowe'!H34</f>
        <v/>
      </c>
      <c r="K9" s="126" t="str">
        <f>'Dane wejściowe'!I34</f>
        <v/>
      </c>
      <c r="M9" s="87">
        <f t="shared" si="2"/>
        <v>0</v>
      </c>
      <c r="N9" s="87">
        <f t="shared" si="2"/>
        <v>0</v>
      </c>
      <c r="P9" s="87">
        <f t="shared" si="3"/>
        <v>0</v>
      </c>
      <c r="Q9" s="87">
        <f t="shared" si="3"/>
        <v>0</v>
      </c>
      <c r="T9" s="87">
        <f t="shared" si="4"/>
        <v>0</v>
      </c>
      <c r="U9" s="87">
        <f t="shared" si="4"/>
        <v>0</v>
      </c>
    </row>
    <row r="10" spans="2:21" hidden="1" x14ac:dyDescent="0.2">
      <c r="B10" s="123"/>
      <c r="D10" s="93" t="str">
        <f>'Dane wejściowe'!B35</f>
        <v>Obiekt 8</v>
      </c>
      <c r="E10" s="87">
        <f>'Dane wejściowe'!C35</f>
        <v>0</v>
      </c>
      <c r="F10" s="87">
        <f>'Dane wejściowe'!D35</f>
        <v>0</v>
      </c>
      <c r="G10" s="87">
        <f>'Dane wejściowe'!E35</f>
        <v>0</v>
      </c>
      <c r="H10" s="87" t="str">
        <f>'Dane wejściowe'!F35</f>
        <v/>
      </c>
      <c r="I10" s="125" t="str">
        <f>'Dane wejściowe'!G35</f>
        <v/>
      </c>
      <c r="J10" s="125" t="str">
        <f>'Dane wejściowe'!H35</f>
        <v/>
      </c>
      <c r="K10" s="126" t="str">
        <f>'Dane wejściowe'!I35</f>
        <v/>
      </c>
      <c r="M10" s="87">
        <f t="shared" si="2"/>
        <v>0</v>
      </c>
      <c r="N10" s="87">
        <f t="shared" si="2"/>
        <v>0</v>
      </c>
      <c r="P10" s="87">
        <f t="shared" si="3"/>
        <v>0</v>
      </c>
      <c r="Q10" s="87">
        <f t="shared" si="3"/>
        <v>0</v>
      </c>
      <c r="T10" s="87">
        <f t="shared" si="4"/>
        <v>0</v>
      </c>
      <c r="U10" s="87">
        <f t="shared" si="4"/>
        <v>0</v>
      </c>
    </row>
    <row r="11" spans="2:21" hidden="1" x14ac:dyDescent="0.2">
      <c r="B11" s="123"/>
      <c r="D11" s="93" t="str">
        <f>'Dane wejściowe'!B36</f>
        <v>Obiekt 9</v>
      </c>
      <c r="E11" s="87">
        <f>'Dane wejściowe'!C36</f>
        <v>0</v>
      </c>
      <c r="F11" s="87">
        <f>'Dane wejściowe'!D36</f>
        <v>0</v>
      </c>
      <c r="G11" s="87">
        <f>'Dane wejściowe'!E36</f>
        <v>0</v>
      </c>
      <c r="H11" s="87" t="str">
        <f>'Dane wejściowe'!F36</f>
        <v/>
      </c>
      <c r="I11" s="125" t="str">
        <f>'Dane wejściowe'!G36</f>
        <v/>
      </c>
      <c r="J11" s="125" t="str">
        <f>'Dane wejściowe'!H36</f>
        <v/>
      </c>
      <c r="K11" s="126" t="str">
        <f>'Dane wejściowe'!I36</f>
        <v/>
      </c>
      <c r="M11" s="87">
        <f t="shared" si="2"/>
        <v>0</v>
      </c>
      <c r="N11" s="87">
        <f t="shared" si="2"/>
        <v>0</v>
      </c>
      <c r="P11" s="87">
        <f t="shared" si="3"/>
        <v>0</v>
      </c>
      <c r="Q11" s="87">
        <f t="shared" si="3"/>
        <v>0</v>
      </c>
      <c r="T11" s="87">
        <f t="shared" si="4"/>
        <v>0</v>
      </c>
      <c r="U11" s="87">
        <f t="shared" si="4"/>
        <v>0</v>
      </c>
    </row>
    <row r="12" spans="2:21" hidden="1" x14ac:dyDescent="0.2">
      <c r="B12" s="123"/>
      <c r="D12" s="93" t="str">
        <f>'Dane wejściowe'!B37</f>
        <v>Obiekt 10</v>
      </c>
      <c r="E12" s="87">
        <f>'Dane wejściowe'!C37</f>
        <v>0</v>
      </c>
      <c r="F12" s="87">
        <f>'Dane wejściowe'!D37</f>
        <v>0</v>
      </c>
      <c r="G12" s="87">
        <f>'Dane wejściowe'!E37</f>
        <v>0</v>
      </c>
      <c r="H12" s="87" t="str">
        <f>'Dane wejściowe'!F37</f>
        <v/>
      </c>
      <c r="I12" s="125" t="str">
        <f>'Dane wejściowe'!G37</f>
        <v/>
      </c>
      <c r="J12" s="125" t="str">
        <f>'Dane wejściowe'!H37</f>
        <v/>
      </c>
      <c r="K12" s="126" t="str">
        <f>'Dane wejściowe'!I37</f>
        <v/>
      </c>
      <c r="M12" s="87">
        <f t="shared" si="2"/>
        <v>0</v>
      </c>
      <c r="N12" s="87">
        <f t="shared" si="2"/>
        <v>0</v>
      </c>
      <c r="P12" s="87">
        <f t="shared" si="3"/>
        <v>0</v>
      </c>
      <c r="Q12" s="87">
        <f t="shared" si="3"/>
        <v>0</v>
      </c>
      <c r="T12" s="87">
        <f t="shared" si="4"/>
        <v>0</v>
      </c>
      <c r="U12" s="87">
        <f t="shared" si="4"/>
        <v>0</v>
      </c>
    </row>
    <row r="13" spans="2:21" ht="17" hidden="1" thickBot="1" x14ac:dyDescent="0.25">
      <c r="B13" s="127"/>
      <c r="C13" s="128"/>
      <c r="D13" s="93" t="str">
        <f>'Dane wejściowe'!B38</f>
        <v>Obiekt 11</v>
      </c>
      <c r="E13" s="87">
        <f>'Dane wejściowe'!C38</f>
        <v>0</v>
      </c>
      <c r="F13" s="87">
        <f>'Dane wejściowe'!D38</f>
        <v>0</v>
      </c>
      <c r="G13" s="87">
        <f>'Dane wejściowe'!E38</f>
        <v>0</v>
      </c>
      <c r="H13" s="87" t="str">
        <f>'Dane wejściowe'!F38</f>
        <v/>
      </c>
      <c r="I13" s="125" t="str">
        <f>'Dane wejściowe'!G38</f>
        <v/>
      </c>
      <c r="J13" s="125" t="str">
        <f>'Dane wejściowe'!H38</f>
        <v/>
      </c>
      <c r="K13" s="126" t="str">
        <f>'Dane wejściowe'!I38</f>
        <v/>
      </c>
      <c r="M13" s="87">
        <f t="shared" si="2"/>
        <v>0</v>
      </c>
      <c r="N13" s="87">
        <f t="shared" si="2"/>
        <v>0</v>
      </c>
      <c r="P13" s="87">
        <f t="shared" si="3"/>
        <v>0</v>
      </c>
      <c r="Q13" s="87">
        <f t="shared" si="3"/>
        <v>0</v>
      </c>
      <c r="T13" s="87">
        <f t="shared" si="4"/>
        <v>0</v>
      </c>
      <c r="U13" s="87">
        <f t="shared" si="4"/>
        <v>0</v>
      </c>
    </row>
    <row r="14" spans="2:21" hidden="1" x14ac:dyDescent="0.2">
      <c r="B14" s="99" t="s">
        <v>177</v>
      </c>
      <c r="C14" s="154" t="s">
        <v>183</v>
      </c>
      <c r="D14" s="93" t="str">
        <f>'Dane wejściowe'!B39</f>
        <v>Obiekt 12</v>
      </c>
      <c r="E14" s="87">
        <f>'Dane wejściowe'!C39</f>
        <v>0</v>
      </c>
      <c r="F14" s="87">
        <f>'Dane wejściowe'!D39</f>
        <v>0</v>
      </c>
      <c r="G14" s="87">
        <f>'Dane wejściowe'!E39</f>
        <v>0</v>
      </c>
      <c r="H14" s="87" t="str">
        <f>'Dane wejściowe'!F39</f>
        <v/>
      </c>
      <c r="I14" s="125" t="str">
        <f>'Dane wejściowe'!G39</f>
        <v/>
      </c>
      <c r="J14" s="125" t="str">
        <f>'Dane wejściowe'!H39</f>
        <v/>
      </c>
      <c r="K14" s="126" t="str">
        <f>'Dane wejściowe'!I39</f>
        <v/>
      </c>
      <c r="M14" s="87">
        <f t="shared" si="2"/>
        <v>0</v>
      </c>
      <c r="N14" s="87">
        <f t="shared" si="2"/>
        <v>0</v>
      </c>
      <c r="P14" s="87">
        <f t="shared" si="3"/>
        <v>0</v>
      </c>
      <c r="Q14" s="87">
        <f t="shared" si="3"/>
        <v>0</v>
      </c>
      <c r="T14" s="87">
        <f t="shared" si="4"/>
        <v>0</v>
      </c>
      <c r="U14" s="87">
        <f t="shared" si="4"/>
        <v>0</v>
      </c>
    </row>
    <row r="15" spans="2:21" ht="17" hidden="1" thickBot="1" x14ac:dyDescent="0.25">
      <c r="B15" s="94"/>
      <c r="C15" s="155" t="s">
        <v>179</v>
      </c>
      <c r="D15" s="93" t="str">
        <f>'Dane wejściowe'!B40</f>
        <v>Obiekt 13</v>
      </c>
      <c r="E15" s="87">
        <f>'Dane wejściowe'!C40</f>
        <v>0</v>
      </c>
      <c r="F15" s="87">
        <f>'Dane wejściowe'!D40</f>
        <v>0</v>
      </c>
      <c r="G15" s="87">
        <f>'Dane wejściowe'!E40</f>
        <v>0</v>
      </c>
      <c r="H15" s="87" t="str">
        <f>'Dane wejściowe'!F40</f>
        <v/>
      </c>
      <c r="I15" s="125" t="str">
        <f>'Dane wejściowe'!G40</f>
        <v/>
      </c>
      <c r="J15" s="125" t="str">
        <f>'Dane wejściowe'!H40</f>
        <v/>
      </c>
      <c r="K15" s="126" t="str">
        <f>'Dane wejściowe'!I40</f>
        <v/>
      </c>
      <c r="M15" s="87">
        <f t="shared" si="2"/>
        <v>0</v>
      </c>
      <c r="N15" s="87">
        <f t="shared" si="2"/>
        <v>0</v>
      </c>
      <c r="P15" s="87">
        <f t="shared" si="3"/>
        <v>0</v>
      </c>
      <c r="Q15" s="87">
        <f t="shared" si="3"/>
        <v>0</v>
      </c>
      <c r="T15" s="87">
        <f t="shared" si="4"/>
        <v>0</v>
      </c>
      <c r="U15" s="87">
        <f t="shared" si="4"/>
        <v>0</v>
      </c>
    </row>
    <row r="16" spans="2:21" hidden="1" x14ac:dyDescent="0.2">
      <c r="C16" s="87" t="s">
        <v>180</v>
      </c>
      <c r="D16" s="93" t="str">
        <f>'Dane wejściowe'!B41</f>
        <v>Obiekt 14</v>
      </c>
      <c r="E16" s="87">
        <f>'Dane wejściowe'!C41</f>
        <v>0</v>
      </c>
      <c r="F16" s="87">
        <f>'Dane wejściowe'!D41</f>
        <v>0</v>
      </c>
      <c r="G16" s="87">
        <f>'Dane wejściowe'!E41</f>
        <v>0</v>
      </c>
      <c r="H16" s="87" t="str">
        <f>'Dane wejściowe'!F41</f>
        <v/>
      </c>
      <c r="I16" s="125" t="str">
        <f>'Dane wejściowe'!G41</f>
        <v/>
      </c>
      <c r="J16" s="125" t="str">
        <f>'Dane wejściowe'!H41</f>
        <v/>
      </c>
      <c r="K16" s="126" t="str">
        <f>'Dane wejściowe'!I41</f>
        <v/>
      </c>
      <c r="M16" s="87">
        <f t="shared" si="2"/>
        <v>0</v>
      </c>
      <c r="N16" s="87">
        <f t="shared" si="2"/>
        <v>0</v>
      </c>
      <c r="P16" s="87">
        <f t="shared" si="3"/>
        <v>0</v>
      </c>
      <c r="Q16" s="87">
        <f t="shared" si="3"/>
        <v>0</v>
      </c>
      <c r="T16" s="87">
        <f t="shared" si="4"/>
        <v>0</v>
      </c>
      <c r="U16" s="87">
        <f t="shared" si="4"/>
        <v>0</v>
      </c>
    </row>
    <row r="17" spans="1:21" ht="17" hidden="1" thickBot="1" x14ac:dyDescent="0.25">
      <c r="D17" s="94" t="str">
        <f>'Dane wejściowe'!B42</f>
        <v>Obiekt 15</v>
      </c>
      <c r="E17" s="95">
        <f>'Dane wejściowe'!C42</f>
        <v>0</v>
      </c>
      <c r="F17" s="95">
        <f>'Dane wejściowe'!D42</f>
        <v>0</v>
      </c>
      <c r="G17" s="95">
        <f>'Dane wejściowe'!E42</f>
        <v>0</v>
      </c>
      <c r="H17" s="95" t="str">
        <f>'Dane wejściowe'!F42</f>
        <v/>
      </c>
      <c r="I17" s="129" t="str">
        <f>'Dane wejściowe'!G42</f>
        <v/>
      </c>
      <c r="J17" s="129" t="str">
        <f>'Dane wejściowe'!H42</f>
        <v/>
      </c>
      <c r="K17" s="130" t="str">
        <f>'Dane wejściowe'!I42</f>
        <v/>
      </c>
      <c r="M17" s="87">
        <f t="shared" si="2"/>
        <v>0</v>
      </c>
      <c r="N17" s="87">
        <f t="shared" si="2"/>
        <v>0</v>
      </c>
      <c r="P17" s="87">
        <f t="shared" si="3"/>
        <v>0</v>
      </c>
      <c r="Q17" s="87">
        <f t="shared" si="3"/>
        <v>0</v>
      </c>
      <c r="T17" s="87">
        <f t="shared" si="4"/>
        <v>0</v>
      </c>
      <c r="U17" s="87">
        <f t="shared" si="4"/>
        <v>0</v>
      </c>
    </row>
    <row r="18" spans="1:21" hidden="1" x14ac:dyDescent="0.2">
      <c r="I18" s="96"/>
      <c r="L18" s="171" t="s">
        <v>373</v>
      </c>
      <c r="M18" s="165">
        <f>SUM(M3:M17)</f>
        <v>0</v>
      </c>
      <c r="N18" s="165">
        <f t="shared" ref="N18" si="5">SUM(N3:N17)</f>
        <v>0</v>
      </c>
      <c r="O18" s="165" t="s">
        <v>374</v>
      </c>
      <c r="P18" s="165">
        <f>SUM(P3:P17)</f>
        <v>0</v>
      </c>
      <c r="Q18" s="165">
        <f t="shared" ref="Q18" si="6">SUM(Q3:Q17)</f>
        <v>0</v>
      </c>
      <c r="R18" s="165"/>
      <c r="S18" s="165" t="s">
        <v>375</v>
      </c>
      <c r="T18" s="165">
        <f>SUM(T3:T17)</f>
        <v>0</v>
      </c>
      <c r="U18" s="165">
        <f t="shared" ref="U18" si="7">SUM(U3:U17)</f>
        <v>0</v>
      </c>
    </row>
    <row r="19" spans="1:21" hidden="1" x14ac:dyDescent="0.2">
      <c r="D19" s="124"/>
      <c r="E19" s="124"/>
      <c r="F19" s="124"/>
      <c r="L19" s="87" t="s">
        <v>378</v>
      </c>
      <c r="M19" s="87">
        <f>M18+N18</f>
        <v>0</v>
      </c>
      <c r="O19" s="87" t="s">
        <v>378</v>
      </c>
      <c r="P19" s="87">
        <f>P18+Q18</f>
        <v>0</v>
      </c>
      <c r="S19" s="87" t="s">
        <v>378</v>
      </c>
      <c r="T19" s="87">
        <f>T18+U18</f>
        <v>0</v>
      </c>
    </row>
    <row r="20" spans="1:21" hidden="1" x14ac:dyDescent="0.2">
      <c r="D20" s="124"/>
      <c r="E20" s="124"/>
      <c r="F20" s="124"/>
      <c r="M20" s="173" t="b">
        <f>M19=H30</f>
        <v>1</v>
      </c>
      <c r="P20" s="173" t="b">
        <f>P19=I30</f>
        <v>1</v>
      </c>
      <c r="T20" s="173" t="b">
        <f>T19=J30</f>
        <v>1</v>
      </c>
    </row>
    <row r="21" spans="1:21" hidden="1" x14ac:dyDescent="0.2">
      <c r="D21" s="124"/>
      <c r="E21" s="124"/>
      <c r="F21" s="124"/>
    </row>
    <row r="22" spans="1:21" ht="39" hidden="1" customHeight="1" x14ac:dyDescent="0.2">
      <c r="D22" s="124"/>
      <c r="E22" s="124"/>
      <c r="F22" s="124"/>
    </row>
    <row r="23" spans="1:21" s="131" customFormat="1" ht="24" x14ac:dyDescent="0.2">
      <c r="B23" s="88" t="s">
        <v>120</v>
      </c>
      <c r="C23" s="88"/>
      <c r="D23" s="132" t="s">
        <v>330</v>
      </c>
      <c r="E23" s="132"/>
      <c r="F23" s="133"/>
      <c r="G23" s="87"/>
      <c r="H23" s="87"/>
      <c r="I23" s="87"/>
      <c r="J23" s="87"/>
      <c r="K23" s="87"/>
    </row>
    <row r="24" spans="1:21" x14ac:dyDescent="0.2">
      <c r="D24" s="124"/>
      <c r="E24" s="124"/>
      <c r="F24" s="124"/>
      <c r="G24" s="124"/>
    </row>
    <row r="25" spans="1:21" ht="24" x14ac:dyDescent="0.2">
      <c r="A25" s="89"/>
      <c r="B25" s="134" t="s">
        <v>66</v>
      </c>
      <c r="C25" s="134"/>
      <c r="D25" s="90" t="s">
        <v>143</v>
      </c>
      <c r="E25" s="90"/>
      <c r="F25" s="90"/>
      <c r="G25" s="124"/>
    </row>
    <row r="26" spans="1:21" ht="24" x14ac:dyDescent="0.2">
      <c r="A26" s="89"/>
      <c r="B26" s="134"/>
      <c r="C26" s="134"/>
      <c r="D26" s="90"/>
      <c r="E26" s="90"/>
      <c r="F26" s="90"/>
      <c r="G26" s="124"/>
    </row>
    <row r="27" spans="1:21" ht="21" x14ac:dyDescent="0.2">
      <c r="B27" s="153" t="s">
        <v>418</v>
      </c>
      <c r="D27" s="124"/>
      <c r="E27" s="124"/>
      <c r="F27" s="124"/>
    </row>
    <row r="28" spans="1:21" ht="21" x14ac:dyDescent="0.2">
      <c r="A28" s="153"/>
      <c r="D28" s="124"/>
      <c r="E28" s="124"/>
      <c r="F28" s="124"/>
      <c r="J28" s="262" t="s">
        <v>17</v>
      </c>
      <c r="K28" s="262"/>
      <c r="L28" s="262"/>
    </row>
    <row r="29" spans="1:21" ht="52" customHeight="1" x14ac:dyDescent="0.2">
      <c r="A29" s="260" t="s">
        <v>145</v>
      </c>
      <c r="B29" s="137" t="s">
        <v>18</v>
      </c>
      <c r="C29" s="137" t="s">
        <v>401</v>
      </c>
      <c r="D29" s="137" t="s">
        <v>192</v>
      </c>
      <c r="E29" s="137" t="s">
        <v>177</v>
      </c>
      <c r="F29" s="137" t="s">
        <v>222</v>
      </c>
      <c r="G29" s="138" t="s">
        <v>181</v>
      </c>
      <c r="H29" s="92" t="s">
        <v>39</v>
      </c>
      <c r="I29" s="138" t="s">
        <v>421</v>
      </c>
      <c r="J29" s="91" t="s">
        <v>364</v>
      </c>
      <c r="K29" s="136" t="s">
        <v>381</v>
      </c>
      <c r="L29" s="136" t="s">
        <v>365</v>
      </c>
      <c r="M29" s="138" t="s">
        <v>230</v>
      </c>
      <c r="N29" s="150" t="s">
        <v>19</v>
      </c>
      <c r="O29" s="139" t="s">
        <v>77</v>
      </c>
      <c r="P29" s="139" t="s">
        <v>123</v>
      </c>
    </row>
    <row r="30" spans="1:21" ht="34" customHeight="1" x14ac:dyDescent="0.2">
      <c r="A30" s="261"/>
      <c r="B30" s="140"/>
      <c r="C30" s="141"/>
      <c r="D30" s="141"/>
      <c r="E30" s="141"/>
      <c r="F30" s="141"/>
      <c r="G30" s="141"/>
      <c r="H30" s="230">
        <f>SUM(H31:H75)</f>
        <v>0</v>
      </c>
      <c r="I30" s="230">
        <f>SUM(I31:I75)</f>
        <v>0</v>
      </c>
      <c r="J30" s="230">
        <f>SUM(J31:J75)</f>
        <v>0</v>
      </c>
      <c r="K30" s="230">
        <f>SUM(K31:K75)</f>
        <v>0</v>
      </c>
      <c r="L30" s="230">
        <f>SUM(L31:L75)</f>
        <v>0</v>
      </c>
      <c r="M30" s="151"/>
      <c r="N30" s="152"/>
      <c r="O30" s="140"/>
      <c r="P30" s="140"/>
    </row>
    <row r="31" spans="1:21" x14ac:dyDescent="0.2">
      <c r="A31" s="144" t="s">
        <v>41</v>
      </c>
      <c r="B31" s="227"/>
      <c r="C31" s="147"/>
      <c r="D31" s="147"/>
      <c r="E31" s="140" t="str">
        <f>IF(C31=0,"",VLOOKUP(C31,$D$3:$G$17,4,0))</f>
        <v/>
      </c>
      <c r="F31" s="140" t="str">
        <f t="shared" ref="F31:F75" si="8">IF(C31=0,"",IF(E31=$I$2,$C$14,IF(E31=$C$15,$J$2)))</f>
        <v/>
      </c>
      <c r="G31" s="146" t="str">
        <f>IF(C31=0,"",VLOOKUP(C31&amp;F31,Podmioty!$A$38:$D$127,4,0))</f>
        <v/>
      </c>
      <c r="H31" s="209"/>
      <c r="I31" s="209"/>
      <c r="J31" s="233" t="str">
        <f t="shared" ref="J31" si="9">IF(C31=0,"",ROUND(G31*I31,2))</f>
        <v/>
      </c>
      <c r="K31" s="233" t="str">
        <f>IF(C31=0,"",J31-L31)</f>
        <v/>
      </c>
      <c r="L31" s="233" t="str">
        <f>IF(C31=0,"",IF(E31=$I$2,ROUND(I31*0.1,2),0))</f>
        <v/>
      </c>
      <c r="M31" s="116"/>
      <c r="N31" s="148"/>
      <c r="O31" s="148"/>
      <c r="P31" s="148"/>
    </row>
    <row r="32" spans="1:21" x14ac:dyDescent="0.2">
      <c r="A32" s="144" t="s">
        <v>42</v>
      </c>
      <c r="B32" s="227"/>
      <c r="C32" s="114"/>
      <c r="D32" s="147"/>
      <c r="E32" s="140" t="str">
        <f t="shared" ref="E32:E75" si="10">IF(C32=0,"",VLOOKUP(C32,$D$3:$G$17,4,0))</f>
        <v/>
      </c>
      <c r="F32" s="140" t="str">
        <f t="shared" si="8"/>
        <v/>
      </c>
      <c r="G32" s="146" t="str">
        <f>IF(C32=0,"",VLOOKUP(C32&amp;F32,Podmioty!$A$38:$D$127,4,0))</f>
        <v/>
      </c>
      <c r="H32" s="209"/>
      <c r="I32" s="209"/>
      <c r="J32" s="233" t="str">
        <f t="shared" ref="J32:J75" si="11">IF(C32=0,"",ROUND(G32*I32,2))</f>
        <v/>
      </c>
      <c r="K32" s="233" t="str">
        <f t="shared" ref="K32:K75" si="12">IF(C32=0,"",J32-L32)</f>
        <v/>
      </c>
      <c r="L32" s="233" t="str">
        <f t="shared" ref="L32:L75" si="13">IF(C32=0,"",IF(E32=$I$2,ROUND(I32*0.1,2),0))</f>
        <v/>
      </c>
      <c r="M32" s="116"/>
      <c r="N32" s="116"/>
      <c r="O32" s="116"/>
      <c r="P32" s="116"/>
    </row>
    <row r="33" spans="1:16" x14ac:dyDescent="0.2">
      <c r="A33" s="144" t="s">
        <v>43</v>
      </c>
      <c r="B33" s="227"/>
      <c r="C33" s="114"/>
      <c r="D33" s="147"/>
      <c r="E33" s="140" t="str">
        <f t="shared" si="10"/>
        <v/>
      </c>
      <c r="F33" s="140" t="str">
        <f t="shared" si="8"/>
        <v/>
      </c>
      <c r="G33" s="146" t="str">
        <f>IF(C33=0,"",VLOOKUP(C33&amp;F33,Podmioty!$A$38:$D$127,4,0))</f>
        <v/>
      </c>
      <c r="H33" s="209"/>
      <c r="I33" s="209"/>
      <c r="J33" s="233" t="str">
        <f t="shared" si="11"/>
        <v/>
      </c>
      <c r="K33" s="233" t="str">
        <f t="shared" si="12"/>
        <v/>
      </c>
      <c r="L33" s="233" t="str">
        <f t="shared" si="13"/>
        <v/>
      </c>
      <c r="M33" s="116"/>
      <c r="N33" s="116"/>
      <c r="O33" s="116"/>
      <c r="P33" s="116"/>
    </row>
    <row r="34" spans="1:16" x14ac:dyDescent="0.2">
      <c r="A34" s="144" t="s">
        <v>44</v>
      </c>
      <c r="B34" s="116"/>
      <c r="C34" s="114"/>
      <c r="D34" s="147"/>
      <c r="E34" s="140" t="str">
        <f t="shared" si="10"/>
        <v/>
      </c>
      <c r="F34" s="140" t="str">
        <f t="shared" si="8"/>
        <v/>
      </c>
      <c r="G34" s="146" t="str">
        <f>IF(C34=0,"",VLOOKUP(C34&amp;F34,Podmioty!$A$38:$D$127,4,0))</f>
        <v/>
      </c>
      <c r="H34" s="209"/>
      <c r="I34" s="209"/>
      <c r="J34" s="233" t="str">
        <f t="shared" si="11"/>
        <v/>
      </c>
      <c r="K34" s="233" t="str">
        <f t="shared" si="12"/>
        <v/>
      </c>
      <c r="L34" s="233" t="str">
        <f t="shared" si="13"/>
        <v/>
      </c>
      <c r="M34" s="116"/>
      <c r="N34" s="116"/>
      <c r="O34" s="116"/>
      <c r="P34" s="116"/>
    </row>
    <row r="35" spans="1:16" x14ac:dyDescent="0.2">
      <c r="A35" s="144" t="s">
        <v>45</v>
      </c>
      <c r="B35" s="116"/>
      <c r="C35" s="147"/>
      <c r="D35" s="147"/>
      <c r="E35" s="140" t="str">
        <f t="shared" si="10"/>
        <v/>
      </c>
      <c r="F35" s="140" t="str">
        <f t="shared" si="8"/>
        <v/>
      </c>
      <c r="G35" s="146" t="str">
        <f>IF(C35=0,"",VLOOKUP(C35&amp;F35,Podmioty!$A$38:$D$127,4,0))</f>
        <v/>
      </c>
      <c r="H35" s="209"/>
      <c r="I35" s="209"/>
      <c r="J35" s="233" t="str">
        <f t="shared" si="11"/>
        <v/>
      </c>
      <c r="K35" s="233" t="str">
        <f t="shared" si="12"/>
        <v/>
      </c>
      <c r="L35" s="233" t="str">
        <f t="shared" si="13"/>
        <v/>
      </c>
      <c r="M35" s="116"/>
      <c r="N35" s="116"/>
      <c r="O35" s="116"/>
      <c r="P35" s="116"/>
    </row>
    <row r="36" spans="1:16" x14ac:dyDescent="0.2">
      <c r="A36" s="144" t="s">
        <v>46</v>
      </c>
      <c r="B36" s="116"/>
      <c r="C36" s="114"/>
      <c r="D36" s="147"/>
      <c r="E36" s="140" t="str">
        <f t="shared" si="10"/>
        <v/>
      </c>
      <c r="F36" s="140" t="str">
        <f t="shared" si="8"/>
        <v/>
      </c>
      <c r="G36" s="146" t="str">
        <f>IF(C36=0,"",VLOOKUP(C36&amp;F36,Podmioty!$A$38:$D$127,4,0))</f>
        <v/>
      </c>
      <c r="H36" s="209"/>
      <c r="I36" s="209"/>
      <c r="J36" s="233" t="str">
        <f t="shared" si="11"/>
        <v/>
      </c>
      <c r="K36" s="233" t="str">
        <f t="shared" si="12"/>
        <v/>
      </c>
      <c r="L36" s="233" t="str">
        <f t="shared" si="13"/>
        <v/>
      </c>
      <c r="M36" s="116"/>
      <c r="N36" s="116"/>
      <c r="O36" s="116"/>
      <c r="P36" s="116"/>
    </row>
    <row r="37" spans="1:16" x14ac:dyDescent="0.2">
      <c r="A37" s="144" t="s">
        <v>47</v>
      </c>
      <c r="B37" s="116"/>
      <c r="C37" s="147"/>
      <c r="D37" s="147"/>
      <c r="E37" s="140" t="str">
        <f t="shared" si="10"/>
        <v/>
      </c>
      <c r="F37" s="140" t="str">
        <f t="shared" si="8"/>
        <v/>
      </c>
      <c r="G37" s="146" t="str">
        <f>IF(C37=0,"",VLOOKUP(C37&amp;F37,Podmioty!$A$38:$D$127,4,0))</f>
        <v/>
      </c>
      <c r="H37" s="209"/>
      <c r="I37" s="209"/>
      <c r="J37" s="233" t="str">
        <f t="shared" si="11"/>
        <v/>
      </c>
      <c r="K37" s="233" t="str">
        <f t="shared" si="12"/>
        <v/>
      </c>
      <c r="L37" s="233" t="str">
        <f t="shared" si="13"/>
        <v/>
      </c>
      <c r="M37" s="116"/>
      <c r="N37" s="116"/>
      <c r="O37" s="116"/>
      <c r="P37" s="116"/>
    </row>
    <row r="38" spans="1:16" x14ac:dyDescent="0.2">
      <c r="A38" s="144" t="s">
        <v>48</v>
      </c>
      <c r="B38" s="116"/>
      <c r="C38" s="114"/>
      <c r="D38" s="147"/>
      <c r="E38" s="140" t="str">
        <f t="shared" si="10"/>
        <v/>
      </c>
      <c r="F38" s="140" t="str">
        <f t="shared" si="8"/>
        <v/>
      </c>
      <c r="G38" s="146" t="str">
        <f>IF(C38=0,"",VLOOKUP(C38&amp;F38,Podmioty!$A$38:$D$127,4,0))</f>
        <v/>
      </c>
      <c r="H38" s="209"/>
      <c r="I38" s="209"/>
      <c r="J38" s="233" t="str">
        <f t="shared" si="11"/>
        <v/>
      </c>
      <c r="K38" s="233" t="str">
        <f t="shared" si="12"/>
        <v/>
      </c>
      <c r="L38" s="233" t="str">
        <f t="shared" si="13"/>
        <v/>
      </c>
      <c r="M38" s="116"/>
      <c r="N38" s="116"/>
      <c r="O38" s="116"/>
      <c r="P38" s="116"/>
    </row>
    <row r="39" spans="1:16" x14ac:dyDescent="0.2">
      <c r="A39" s="144" t="s">
        <v>49</v>
      </c>
      <c r="B39" s="116"/>
      <c r="C39" s="147"/>
      <c r="D39" s="147"/>
      <c r="E39" s="140" t="str">
        <f t="shared" si="10"/>
        <v/>
      </c>
      <c r="F39" s="140" t="str">
        <f t="shared" si="8"/>
        <v/>
      </c>
      <c r="G39" s="146" t="str">
        <f>IF(C39=0,"",VLOOKUP(C39&amp;F39,Podmioty!$A$38:$D$127,4,0))</f>
        <v/>
      </c>
      <c r="H39" s="209"/>
      <c r="I39" s="209"/>
      <c r="J39" s="233" t="str">
        <f t="shared" si="11"/>
        <v/>
      </c>
      <c r="K39" s="233" t="str">
        <f t="shared" si="12"/>
        <v/>
      </c>
      <c r="L39" s="233" t="str">
        <f t="shared" si="13"/>
        <v/>
      </c>
      <c r="M39" s="116"/>
      <c r="N39" s="116"/>
      <c r="O39" s="116"/>
      <c r="P39" s="116"/>
    </row>
    <row r="40" spans="1:16" x14ac:dyDescent="0.2">
      <c r="A40" s="144" t="s">
        <v>50</v>
      </c>
      <c r="B40" s="116"/>
      <c r="C40" s="114"/>
      <c r="D40" s="147"/>
      <c r="E40" s="140" t="str">
        <f t="shared" si="10"/>
        <v/>
      </c>
      <c r="F40" s="140" t="str">
        <f t="shared" si="8"/>
        <v/>
      </c>
      <c r="G40" s="146" t="str">
        <f>IF(C40=0,"",VLOOKUP(C40&amp;F40,Podmioty!$A$38:$D$127,4,0))</f>
        <v/>
      </c>
      <c r="H40" s="209"/>
      <c r="I40" s="209"/>
      <c r="J40" s="233" t="str">
        <f t="shared" si="11"/>
        <v/>
      </c>
      <c r="K40" s="233" t="str">
        <f t="shared" si="12"/>
        <v/>
      </c>
      <c r="L40" s="233" t="str">
        <f t="shared" si="13"/>
        <v/>
      </c>
      <c r="M40" s="116"/>
      <c r="N40" s="116"/>
      <c r="O40" s="116"/>
      <c r="P40" s="116"/>
    </row>
    <row r="41" spans="1:16" x14ac:dyDescent="0.2">
      <c r="A41" s="144" t="s">
        <v>51</v>
      </c>
      <c r="B41" s="116"/>
      <c r="C41" s="147"/>
      <c r="D41" s="147"/>
      <c r="E41" s="140" t="str">
        <f t="shared" si="10"/>
        <v/>
      </c>
      <c r="F41" s="140" t="str">
        <f t="shared" si="8"/>
        <v/>
      </c>
      <c r="G41" s="146" t="str">
        <f>IF(C41=0,"",VLOOKUP(C41&amp;F41,Podmioty!$A$38:$D$127,4,0))</f>
        <v/>
      </c>
      <c r="H41" s="209"/>
      <c r="I41" s="209"/>
      <c r="J41" s="233" t="str">
        <f t="shared" si="11"/>
        <v/>
      </c>
      <c r="K41" s="233" t="str">
        <f t="shared" si="12"/>
        <v/>
      </c>
      <c r="L41" s="233" t="str">
        <f t="shared" si="13"/>
        <v/>
      </c>
      <c r="M41" s="116"/>
      <c r="N41" s="116"/>
      <c r="O41" s="116"/>
      <c r="P41" s="116"/>
    </row>
    <row r="42" spans="1:16" x14ac:dyDescent="0.2">
      <c r="A42" s="144" t="s">
        <v>52</v>
      </c>
      <c r="B42" s="116"/>
      <c r="C42" s="114"/>
      <c r="D42" s="147"/>
      <c r="E42" s="140" t="str">
        <f t="shared" si="10"/>
        <v/>
      </c>
      <c r="F42" s="140" t="str">
        <f t="shared" si="8"/>
        <v/>
      </c>
      <c r="G42" s="146" t="str">
        <f>IF(C42=0,"",VLOOKUP(C42&amp;F42,Podmioty!$A$38:$D$127,4,0))</f>
        <v/>
      </c>
      <c r="H42" s="209"/>
      <c r="I42" s="209"/>
      <c r="J42" s="233" t="str">
        <f t="shared" si="11"/>
        <v/>
      </c>
      <c r="K42" s="233" t="str">
        <f t="shared" si="12"/>
        <v/>
      </c>
      <c r="L42" s="233" t="str">
        <f t="shared" si="13"/>
        <v/>
      </c>
      <c r="M42" s="116"/>
      <c r="N42" s="116"/>
      <c r="O42" s="116"/>
      <c r="P42" s="116"/>
    </row>
    <row r="43" spans="1:16" x14ac:dyDescent="0.2">
      <c r="A43" s="144" t="s">
        <v>296</v>
      </c>
      <c r="B43" s="116"/>
      <c r="C43" s="147"/>
      <c r="D43" s="147"/>
      <c r="E43" s="140" t="str">
        <f t="shared" si="10"/>
        <v/>
      </c>
      <c r="F43" s="140" t="str">
        <f t="shared" si="8"/>
        <v/>
      </c>
      <c r="G43" s="146" t="str">
        <f>IF(C43=0,"",VLOOKUP(C43&amp;F43,Podmioty!$A$38:$D$127,4,0))</f>
        <v/>
      </c>
      <c r="H43" s="209"/>
      <c r="I43" s="209"/>
      <c r="J43" s="233" t="str">
        <f t="shared" si="11"/>
        <v/>
      </c>
      <c r="K43" s="233" t="str">
        <f t="shared" si="12"/>
        <v/>
      </c>
      <c r="L43" s="233" t="str">
        <f t="shared" si="13"/>
        <v/>
      </c>
      <c r="M43" s="116"/>
      <c r="N43" s="116"/>
      <c r="O43" s="116"/>
      <c r="P43" s="116"/>
    </row>
    <row r="44" spans="1:16" x14ac:dyDescent="0.2">
      <c r="A44" s="144" t="s">
        <v>297</v>
      </c>
      <c r="B44" s="116"/>
      <c r="C44" s="114"/>
      <c r="D44" s="147"/>
      <c r="E44" s="140" t="str">
        <f t="shared" si="10"/>
        <v/>
      </c>
      <c r="F44" s="140" t="str">
        <f t="shared" si="8"/>
        <v/>
      </c>
      <c r="G44" s="146" t="str">
        <f>IF(C44=0,"",VLOOKUP(C44&amp;F44,Podmioty!$A$38:$D$127,4,0))</f>
        <v/>
      </c>
      <c r="H44" s="209"/>
      <c r="I44" s="209"/>
      <c r="J44" s="233" t="str">
        <f t="shared" si="11"/>
        <v/>
      </c>
      <c r="K44" s="233" t="str">
        <f t="shared" si="12"/>
        <v/>
      </c>
      <c r="L44" s="233" t="str">
        <f t="shared" si="13"/>
        <v/>
      </c>
      <c r="M44" s="116"/>
      <c r="N44" s="116"/>
      <c r="O44" s="116"/>
      <c r="P44" s="116"/>
    </row>
    <row r="45" spans="1:16" x14ac:dyDescent="0.2">
      <c r="A45" s="144" t="s">
        <v>298</v>
      </c>
      <c r="B45" s="116"/>
      <c r="C45" s="147"/>
      <c r="D45" s="147"/>
      <c r="E45" s="140" t="str">
        <f t="shared" si="10"/>
        <v/>
      </c>
      <c r="F45" s="140" t="str">
        <f t="shared" si="8"/>
        <v/>
      </c>
      <c r="G45" s="146" t="str">
        <f>IF(C45=0,"",VLOOKUP(C45&amp;F45,Podmioty!$A$38:$D$127,4,0))</f>
        <v/>
      </c>
      <c r="H45" s="209"/>
      <c r="I45" s="209"/>
      <c r="J45" s="233" t="str">
        <f t="shared" si="11"/>
        <v/>
      </c>
      <c r="K45" s="233" t="str">
        <f t="shared" si="12"/>
        <v/>
      </c>
      <c r="L45" s="233" t="str">
        <f t="shared" si="13"/>
        <v/>
      </c>
      <c r="M45" s="116"/>
      <c r="N45" s="116"/>
      <c r="O45" s="116"/>
      <c r="P45" s="116"/>
    </row>
    <row r="46" spans="1:16" x14ac:dyDescent="0.2">
      <c r="A46" s="144" t="s">
        <v>299</v>
      </c>
      <c r="B46" s="116"/>
      <c r="C46" s="147"/>
      <c r="D46" s="147"/>
      <c r="E46" s="140" t="str">
        <f t="shared" si="10"/>
        <v/>
      </c>
      <c r="F46" s="140" t="str">
        <f t="shared" si="8"/>
        <v/>
      </c>
      <c r="G46" s="146" t="str">
        <f>IF(C46=0,"",VLOOKUP(C46&amp;F46,Podmioty!$A$38:$D$127,4,0))</f>
        <v/>
      </c>
      <c r="H46" s="209"/>
      <c r="I46" s="209"/>
      <c r="J46" s="233" t="str">
        <f t="shared" si="11"/>
        <v/>
      </c>
      <c r="K46" s="233" t="str">
        <f t="shared" si="12"/>
        <v/>
      </c>
      <c r="L46" s="233" t="str">
        <f t="shared" si="13"/>
        <v/>
      </c>
      <c r="M46" s="116"/>
      <c r="N46" s="116"/>
      <c r="O46" s="116"/>
      <c r="P46" s="116"/>
    </row>
    <row r="47" spans="1:16" x14ac:dyDescent="0.2">
      <c r="A47" s="144" t="s">
        <v>300</v>
      </c>
      <c r="B47" s="116"/>
      <c r="C47" s="147"/>
      <c r="D47" s="147"/>
      <c r="E47" s="140" t="str">
        <f t="shared" si="10"/>
        <v/>
      </c>
      <c r="F47" s="140" t="str">
        <f t="shared" si="8"/>
        <v/>
      </c>
      <c r="G47" s="146" t="str">
        <f>IF(C47=0,"",VLOOKUP(C47&amp;F47,Podmioty!$A$38:$D$127,4,0))</f>
        <v/>
      </c>
      <c r="H47" s="209"/>
      <c r="I47" s="209"/>
      <c r="J47" s="233" t="str">
        <f t="shared" si="11"/>
        <v/>
      </c>
      <c r="K47" s="233" t="str">
        <f t="shared" si="12"/>
        <v/>
      </c>
      <c r="L47" s="233" t="str">
        <f t="shared" si="13"/>
        <v/>
      </c>
      <c r="M47" s="116"/>
      <c r="N47" s="116"/>
      <c r="O47" s="116"/>
      <c r="P47" s="116"/>
    </row>
    <row r="48" spans="1:16" x14ac:dyDescent="0.2">
      <c r="A48" s="144" t="s">
        <v>301</v>
      </c>
      <c r="B48" s="116"/>
      <c r="C48" s="147"/>
      <c r="D48" s="147"/>
      <c r="E48" s="140" t="str">
        <f t="shared" si="10"/>
        <v/>
      </c>
      <c r="F48" s="140" t="str">
        <f t="shared" si="8"/>
        <v/>
      </c>
      <c r="G48" s="146" t="str">
        <f>IF(C48=0,"",VLOOKUP(C48&amp;F48,Podmioty!$A$38:$D$127,4,0))</f>
        <v/>
      </c>
      <c r="H48" s="209"/>
      <c r="I48" s="209"/>
      <c r="J48" s="233" t="str">
        <f t="shared" si="11"/>
        <v/>
      </c>
      <c r="K48" s="233" t="str">
        <f t="shared" si="12"/>
        <v/>
      </c>
      <c r="L48" s="233" t="str">
        <f t="shared" si="13"/>
        <v/>
      </c>
      <c r="M48" s="116"/>
      <c r="N48" s="116"/>
      <c r="O48" s="116"/>
      <c r="P48" s="116"/>
    </row>
    <row r="49" spans="1:16" x14ac:dyDescent="0.2">
      <c r="A49" s="144" t="s">
        <v>302</v>
      </c>
      <c r="B49" s="116"/>
      <c r="C49" s="147"/>
      <c r="D49" s="147"/>
      <c r="E49" s="140" t="str">
        <f t="shared" si="10"/>
        <v/>
      </c>
      <c r="F49" s="140" t="str">
        <f t="shared" si="8"/>
        <v/>
      </c>
      <c r="G49" s="146" t="str">
        <f>IF(C49=0,"",VLOOKUP(C49&amp;F49,Podmioty!$A$38:$D$127,4,0))</f>
        <v/>
      </c>
      <c r="H49" s="209"/>
      <c r="I49" s="209"/>
      <c r="J49" s="233" t="str">
        <f t="shared" si="11"/>
        <v/>
      </c>
      <c r="K49" s="233" t="str">
        <f t="shared" si="12"/>
        <v/>
      </c>
      <c r="L49" s="233" t="str">
        <f t="shared" si="13"/>
        <v/>
      </c>
      <c r="M49" s="116"/>
      <c r="N49" s="116"/>
      <c r="O49" s="116"/>
      <c r="P49" s="116"/>
    </row>
    <row r="50" spans="1:16" x14ac:dyDescent="0.2">
      <c r="A50" s="144" t="s">
        <v>303</v>
      </c>
      <c r="B50" s="116"/>
      <c r="C50" s="147"/>
      <c r="D50" s="147"/>
      <c r="E50" s="140" t="str">
        <f t="shared" si="10"/>
        <v/>
      </c>
      <c r="F50" s="140" t="str">
        <f t="shared" si="8"/>
        <v/>
      </c>
      <c r="G50" s="146" t="str">
        <f>IF(C50=0,"",VLOOKUP(C50&amp;F50,Podmioty!$A$38:$D$127,4,0))</f>
        <v/>
      </c>
      <c r="H50" s="209"/>
      <c r="I50" s="209"/>
      <c r="J50" s="233" t="str">
        <f t="shared" si="11"/>
        <v/>
      </c>
      <c r="K50" s="233" t="str">
        <f t="shared" si="12"/>
        <v/>
      </c>
      <c r="L50" s="233" t="str">
        <f t="shared" si="13"/>
        <v/>
      </c>
      <c r="M50" s="116"/>
      <c r="N50" s="116"/>
      <c r="O50" s="116"/>
      <c r="P50" s="116"/>
    </row>
    <row r="51" spans="1:16" x14ac:dyDescent="0.2">
      <c r="A51" s="144" t="s">
        <v>304</v>
      </c>
      <c r="B51" s="116"/>
      <c r="C51" s="147"/>
      <c r="D51" s="147"/>
      <c r="E51" s="140" t="str">
        <f t="shared" si="10"/>
        <v/>
      </c>
      <c r="F51" s="140" t="str">
        <f t="shared" si="8"/>
        <v/>
      </c>
      <c r="G51" s="146" t="str">
        <f>IF(C51=0,"",VLOOKUP(C51&amp;F51,Podmioty!$A$38:$D$127,4,0))</f>
        <v/>
      </c>
      <c r="H51" s="209"/>
      <c r="I51" s="209"/>
      <c r="J51" s="233" t="str">
        <f t="shared" si="11"/>
        <v/>
      </c>
      <c r="K51" s="233" t="str">
        <f t="shared" si="12"/>
        <v/>
      </c>
      <c r="L51" s="233" t="str">
        <f t="shared" si="13"/>
        <v/>
      </c>
      <c r="M51" s="116"/>
      <c r="N51" s="116"/>
      <c r="O51" s="116"/>
      <c r="P51" s="116"/>
    </row>
    <row r="52" spans="1:16" x14ac:dyDescent="0.2">
      <c r="A52" s="144" t="s">
        <v>305</v>
      </c>
      <c r="B52" s="116"/>
      <c r="C52" s="147"/>
      <c r="D52" s="147"/>
      <c r="E52" s="140" t="str">
        <f t="shared" si="10"/>
        <v/>
      </c>
      <c r="F52" s="140" t="str">
        <f t="shared" si="8"/>
        <v/>
      </c>
      <c r="G52" s="146" t="str">
        <f>IF(C52=0,"",VLOOKUP(C52&amp;F52,Podmioty!$A$38:$D$127,4,0))</f>
        <v/>
      </c>
      <c r="H52" s="209"/>
      <c r="I52" s="209"/>
      <c r="J52" s="233" t="str">
        <f t="shared" si="11"/>
        <v/>
      </c>
      <c r="K52" s="233" t="str">
        <f t="shared" si="12"/>
        <v/>
      </c>
      <c r="L52" s="233" t="str">
        <f t="shared" si="13"/>
        <v/>
      </c>
      <c r="M52" s="116"/>
      <c r="N52" s="116"/>
      <c r="O52" s="116"/>
      <c r="P52" s="116"/>
    </row>
    <row r="53" spans="1:16" x14ac:dyDescent="0.2">
      <c r="A53" s="144" t="s">
        <v>306</v>
      </c>
      <c r="B53" s="116"/>
      <c r="C53" s="147"/>
      <c r="D53" s="147"/>
      <c r="E53" s="140" t="str">
        <f t="shared" si="10"/>
        <v/>
      </c>
      <c r="F53" s="140" t="str">
        <f t="shared" si="8"/>
        <v/>
      </c>
      <c r="G53" s="146" t="str">
        <f>IF(C53=0,"",VLOOKUP(C53&amp;F53,Podmioty!$A$38:$D$127,4,0))</f>
        <v/>
      </c>
      <c r="H53" s="209"/>
      <c r="I53" s="209"/>
      <c r="J53" s="233" t="str">
        <f t="shared" si="11"/>
        <v/>
      </c>
      <c r="K53" s="233" t="str">
        <f t="shared" si="12"/>
        <v/>
      </c>
      <c r="L53" s="233" t="str">
        <f t="shared" si="13"/>
        <v/>
      </c>
      <c r="M53" s="116"/>
      <c r="N53" s="116"/>
      <c r="O53" s="116"/>
      <c r="P53" s="116"/>
    </row>
    <row r="54" spans="1:16" x14ac:dyDescent="0.2">
      <c r="A54" s="144" t="s">
        <v>307</v>
      </c>
      <c r="B54" s="116"/>
      <c r="C54" s="147"/>
      <c r="D54" s="147"/>
      <c r="E54" s="140" t="str">
        <f t="shared" si="10"/>
        <v/>
      </c>
      <c r="F54" s="140" t="str">
        <f t="shared" si="8"/>
        <v/>
      </c>
      <c r="G54" s="146" t="str">
        <f>IF(C54=0,"",VLOOKUP(C54&amp;F54,Podmioty!$A$38:$D$127,4,0))</f>
        <v/>
      </c>
      <c r="H54" s="209"/>
      <c r="I54" s="209"/>
      <c r="J54" s="233" t="str">
        <f t="shared" si="11"/>
        <v/>
      </c>
      <c r="K54" s="233" t="str">
        <f t="shared" si="12"/>
        <v/>
      </c>
      <c r="L54" s="233" t="str">
        <f t="shared" si="13"/>
        <v/>
      </c>
      <c r="M54" s="116"/>
      <c r="N54" s="116"/>
      <c r="O54" s="116"/>
      <c r="P54" s="116"/>
    </row>
    <row r="55" spans="1:16" x14ac:dyDescent="0.2">
      <c r="A55" s="144" t="s">
        <v>308</v>
      </c>
      <c r="B55" s="116"/>
      <c r="C55" s="147"/>
      <c r="D55" s="147"/>
      <c r="E55" s="140" t="str">
        <f t="shared" si="10"/>
        <v/>
      </c>
      <c r="F55" s="140" t="str">
        <f t="shared" si="8"/>
        <v/>
      </c>
      <c r="G55" s="146" t="str">
        <f>IF(C55=0,"",VLOOKUP(C55&amp;F55,Podmioty!$A$38:$D$127,4,0))</f>
        <v/>
      </c>
      <c r="H55" s="209"/>
      <c r="I55" s="209"/>
      <c r="J55" s="233" t="str">
        <f t="shared" si="11"/>
        <v/>
      </c>
      <c r="K55" s="233" t="str">
        <f t="shared" si="12"/>
        <v/>
      </c>
      <c r="L55" s="233" t="str">
        <f t="shared" si="13"/>
        <v/>
      </c>
      <c r="M55" s="116"/>
      <c r="N55" s="116"/>
      <c r="O55" s="116"/>
      <c r="P55" s="116"/>
    </row>
    <row r="56" spans="1:16" x14ac:dyDescent="0.2">
      <c r="A56" s="144" t="s">
        <v>309</v>
      </c>
      <c r="B56" s="116"/>
      <c r="C56" s="147"/>
      <c r="D56" s="147"/>
      <c r="E56" s="140" t="str">
        <f t="shared" si="10"/>
        <v/>
      </c>
      <c r="F56" s="140" t="str">
        <f t="shared" si="8"/>
        <v/>
      </c>
      <c r="G56" s="146" t="str">
        <f>IF(C56=0,"",VLOOKUP(C56&amp;F56,Podmioty!$A$38:$D$127,4,0))</f>
        <v/>
      </c>
      <c r="H56" s="209"/>
      <c r="I56" s="209"/>
      <c r="J56" s="233" t="str">
        <f t="shared" si="11"/>
        <v/>
      </c>
      <c r="K56" s="233" t="str">
        <f t="shared" si="12"/>
        <v/>
      </c>
      <c r="L56" s="233" t="str">
        <f t="shared" si="13"/>
        <v/>
      </c>
      <c r="M56" s="116"/>
      <c r="N56" s="116"/>
      <c r="O56" s="116"/>
      <c r="P56" s="116"/>
    </row>
    <row r="57" spans="1:16" x14ac:dyDescent="0.2">
      <c r="A57" s="144" t="s">
        <v>310</v>
      </c>
      <c r="B57" s="116"/>
      <c r="C57" s="147"/>
      <c r="D57" s="147"/>
      <c r="E57" s="140" t="str">
        <f t="shared" si="10"/>
        <v/>
      </c>
      <c r="F57" s="140" t="str">
        <f t="shared" si="8"/>
        <v/>
      </c>
      <c r="G57" s="146" t="str">
        <f>IF(C57=0,"",VLOOKUP(C57&amp;F57,Podmioty!$A$38:$D$127,4,0))</f>
        <v/>
      </c>
      <c r="H57" s="209"/>
      <c r="I57" s="209"/>
      <c r="J57" s="233" t="str">
        <f t="shared" si="11"/>
        <v/>
      </c>
      <c r="K57" s="233" t="str">
        <f t="shared" si="12"/>
        <v/>
      </c>
      <c r="L57" s="233" t="str">
        <f t="shared" si="13"/>
        <v/>
      </c>
      <c r="M57" s="116"/>
      <c r="N57" s="116"/>
      <c r="O57" s="116"/>
      <c r="P57" s="116"/>
    </row>
    <row r="58" spans="1:16" x14ac:dyDescent="0.2">
      <c r="A58" s="144" t="s">
        <v>311</v>
      </c>
      <c r="B58" s="116"/>
      <c r="C58" s="147"/>
      <c r="D58" s="147"/>
      <c r="E58" s="140" t="str">
        <f t="shared" si="10"/>
        <v/>
      </c>
      <c r="F58" s="140" t="str">
        <f t="shared" si="8"/>
        <v/>
      </c>
      <c r="G58" s="146" t="str">
        <f>IF(C58=0,"",VLOOKUP(C58&amp;F58,Podmioty!$A$38:$D$127,4,0))</f>
        <v/>
      </c>
      <c r="H58" s="209"/>
      <c r="I58" s="209"/>
      <c r="J58" s="233" t="str">
        <f t="shared" si="11"/>
        <v/>
      </c>
      <c r="K58" s="233" t="str">
        <f t="shared" si="12"/>
        <v/>
      </c>
      <c r="L58" s="233" t="str">
        <f t="shared" si="13"/>
        <v/>
      </c>
      <c r="M58" s="116"/>
      <c r="N58" s="116"/>
      <c r="O58" s="116"/>
      <c r="P58" s="116"/>
    </row>
    <row r="59" spans="1:16" x14ac:dyDescent="0.2">
      <c r="A59" s="144" t="s">
        <v>312</v>
      </c>
      <c r="B59" s="116"/>
      <c r="C59" s="147"/>
      <c r="D59" s="147"/>
      <c r="E59" s="140" t="str">
        <f t="shared" si="10"/>
        <v/>
      </c>
      <c r="F59" s="140" t="str">
        <f t="shared" si="8"/>
        <v/>
      </c>
      <c r="G59" s="146" t="str">
        <f>IF(C59=0,"",VLOOKUP(C59&amp;F59,Podmioty!$A$38:$D$127,4,0))</f>
        <v/>
      </c>
      <c r="H59" s="209"/>
      <c r="I59" s="209"/>
      <c r="J59" s="233" t="str">
        <f t="shared" si="11"/>
        <v/>
      </c>
      <c r="K59" s="233" t="str">
        <f t="shared" si="12"/>
        <v/>
      </c>
      <c r="L59" s="233" t="str">
        <f t="shared" si="13"/>
        <v/>
      </c>
      <c r="M59" s="116"/>
      <c r="N59" s="116"/>
      <c r="O59" s="116"/>
      <c r="P59" s="116"/>
    </row>
    <row r="60" spans="1:16" x14ac:dyDescent="0.2">
      <c r="A60" s="144" t="s">
        <v>313</v>
      </c>
      <c r="B60" s="116"/>
      <c r="C60" s="147"/>
      <c r="D60" s="147"/>
      <c r="E60" s="140" t="str">
        <f t="shared" si="10"/>
        <v/>
      </c>
      <c r="F60" s="140" t="str">
        <f t="shared" si="8"/>
        <v/>
      </c>
      <c r="G60" s="146" t="str">
        <f>IF(C60=0,"",VLOOKUP(C60&amp;F60,Podmioty!$A$38:$D$127,4,0))</f>
        <v/>
      </c>
      <c r="H60" s="209"/>
      <c r="I60" s="209"/>
      <c r="J60" s="233" t="str">
        <f t="shared" si="11"/>
        <v/>
      </c>
      <c r="K60" s="233" t="str">
        <f t="shared" si="12"/>
        <v/>
      </c>
      <c r="L60" s="233" t="str">
        <f t="shared" si="13"/>
        <v/>
      </c>
      <c r="M60" s="116"/>
      <c r="N60" s="116"/>
      <c r="O60" s="116"/>
      <c r="P60" s="116"/>
    </row>
    <row r="61" spans="1:16" x14ac:dyDescent="0.2">
      <c r="A61" s="144" t="s">
        <v>314</v>
      </c>
      <c r="B61" s="116"/>
      <c r="C61" s="147"/>
      <c r="D61" s="147"/>
      <c r="E61" s="140" t="str">
        <f t="shared" si="10"/>
        <v/>
      </c>
      <c r="F61" s="140" t="str">
        <f t="shared" si="8"/>
        <v/>
      </c>
      <c r="G61" s="146" t="str">
        <f>IF(C61=0,"",VLOOKUP(C61&amp;F61,Podmioty!$A$38:$D$127,4,0))</f>
        <v/>
      </c>
      <c r="H61" s="209"/>
      <c r="I61" s="209"/>
      <c r="J61" s="233" t="str">
        <f t="shared" si="11"/>
        <v/>
      </c>
      <c r="K61" s="233" t="str">
        <f t="shared" si="12"/>
        <v/>
      </c>
      <c r="L61" s="233" t="str">
        <f t="shared" si="13"/>
        <v/>
      </c>
      <c r="M61" s="116"/>
      <c r="N61" s="116"/>
      <c r="O61" s="116"/>
      <c r="P61" s="116"/>
    </row>
    <row r="62" spans="1:16" x14ac:dyDescent="0.2">
      <c r="A62" s="144" t="s">
        <v>315</v>
      </c>
      <c r="B62" s="116"/>
      <c r="C62" s="147"/>
      <c r="D62" s="147"/>
      <c r="E62" s="140" t="str">
        <f t="shared" si="10"/>
        <v/>
      </c>
      <c r="F62" s="140" t="str">
        <f t="shared" si="8"/>
        <v/>
      </c>
      <c r="G62" s="146" t="str">
        <f>IF(C62=0,"",VLOOKUP(C62&amp;F62,Podmioty!$A$38:$D$127,4,0))</f>
        <v/>
      </c>
      <c r="H62" s="209"/>
      <c r="I62" s="209"/>
      <c r="J62" s="233" t="str">
        <f t="shared" si="11"/>
        <v/>
      </c>
      <c r="K62" s="233" t="str">
        <f t="shared" si="12"/>
        <v/>
      </c>
      <c r="L62" s="233" t="str">
        <f t="shared" si="13"/>
        <v/>
      </c>
      <c r="M62" s="116"/>
      <c r="N62" s="116"/>
      <c r="O62" s="116"/>
      <c r="P62" s="116"/>
    </row>
    <row r="63" spans="1:16" x14ac:dyDescent="0.2">
      <c r="A63" s="144" t="s">
        <v>316</v>
      </c>
      <c r="B63" s="116"/>
      <c r="C63" s="147"/>
      <c r="D63" s="147"/>
      <c r="E63" s="140" t="str">
        <f t="shared" si="10"/>
        <v/>
      </c>
      <c r="F63" s="140" t="str">
        <f t="shared" si="8"/>
        <v/>
      </c>
      <c r="G63" s="146" t="str">
        <f>IF(C63=0,"",VLOOKUP(C63&amp;F63,Podmioty!$A$38:$D$127,4,0))</f>
        <v/>
      </c>
      <c r="H63" s="209"/>
      <c r="I63" s="209"/>
      <c r="J63" s="233" t="str">
        <f t="shared" si="11"/>
        <v/>
      </c>
      <c r="K63" s="233" t="str">
        <f t="shared" si="12"/>
        <v/>
      </c>
      <c r="L63" s="233" t="str">
        <f t="shared" si="13"/>
        <v/>
      </c>
      <c r="M63" s="116"/>
      <c r="N63" s="116"/>
      <c r="O63" s="116"/>
      <c r="P63" s="116"/>
    </row>
    <row r="64" spans="1:16" x14ac:dyDescent="0.2">
      <c r="A64" s="144" t="s">
        <v>317</v>
      </c>
      <c r="B64" s="116"/>
      <c r="C64" s="147"/>
      <c r="D64" s="147"/>
      <c r="E64" s="140" t="str">
        <f t="shared" si="10"/>
        <v/>
      </c>
      <c r="F64" s="140" t="str">
        <f t="shared" si="8"/>
        <v/>
      </c>
      <c r="G64" s="146" t="str">
        <f>IF(C64=0,"",VLOOKUP(C64&amp;F64,Podmioty!$A$38:$D$127,4,0))</f>
        <v/>
      </c>
      <c r="H64" s="209"/>
      <c r="I64" s="209"/>
      <c r="J64" s="233" t="str">
        <f t="shared" si="11"/>
        <v/>
      </c>
      <c r="K64" s="233" t="str">
        <f t="shared" si="12"/>
        <v/>
      </c>
      <c r="L64" s="233" t="str">
        <f t="shared" si="13"/>
        <v/>
      </c>
      <c r="M64" s="116"/>
      <c r="N64" s="116"/>
      <c r="O64" s="116"/>
      <c r="P64" s="116"/>
    </row>
    <row r="65" spans="1:16" x14ac:dyDescent="0.2">
      <c r="A65" s="144" t="s">
        <v>318</v>
      </c>
      <c r="B65" s="116"/>
      <c r="C65" s="147"/>
      <c r="D65" s="147"/>
      <c r="E65" s="140" t="str">
        <f t="shared" si="10"/>
        <v/>
      </c>
      <c r="F65" s="140" t="str">
        <f t="shared" si="8"/>
        <v/>
      </c>
      <c r="G65" s="146" t="str">
        <f>IF(C65=0,"",VLOOKUP(C65&amp;F65,Podmioty!$A$38:$D$127,4,0))</f>
        <v/>
      </c>
      <c r="H65" s="209"/>
      <c r="I65" s="209"/>
      <c r="J65" s="233" t="str">
        <f t="shared" si="11"/>
        <v/>
      </c>
      <c r="K65" s="233" t="str">
        <f t="shared" si="12"/>
        <v/>
      </c>
      <c r="L65" s="233" t="str">
        <f t="shared" si="13"/>
        <v/>
      </c>
      <c r="M65" s="116"/>
      <c r="N65" s="116"/>
      <c r="O65" s="116"/>
      <c r="P65" s="116"/>
    </row>
    <row r="66" spans="1:16" x14ac:dyDescent="0.2">
      <c r="A66" s="144" t="s">
        <v>319</v>
      </c>
      <c r="B66" s="116"/>
      <c r="C66" s="147"/>
      <c r="D66" s="147"/>
      <c r="E66" s="140" t="str">
        <f t="shared" si="10"/>
        <v/>
      </c>
      <c r="F66" s="140" t="str">
        <f t="shared" si="8"/>
        <v/>
      </c>
      <c r="G66" s="146" t="str">
        <f>IF(C66=0,"",VLOOKUP(C66&amp;F66,Podmioty!$A$38:$D$127,4,0))</f>
        <v/>
      </c>
      <c r="H66" s="209"/>
      <c r="I66" s="209"/>
      <c r="J66" s="233" t="str">
        <f t="shared" si="11"/>
        <v/>
      </c>
      <c r="K66" s="233" t="str">
        <f t="shared" si="12"/>
        <v/>
      </c>
      <c r="L66" s="233" t="str">
        <f t="shared" si="13"/>
        <v/>
      </c>
      <c r="M66" s="116"/>
      <c r="N66" s="116"/>
      <c r="O66" s="116"/>
      <c r="P66" s="116"/>
    </row>
    <row r="67" spans="1:16" x14ac:dyDescent="0.2">
      <c r="A67" s="144" t="s">
        <v>320</v>
      </c>
      <c r="B67" s="116"/>
      <c r="C67" s="147"/>
      <c r="D67" s="147"/>
      <c r="E67" s="140" t="str">
        <f t="shared" si="10"/>
        <v/>
      </c>
      <c r="F67" s="140" t="str">
        <f t="shared" si="8"/>
        <v/>
      </c>
      <c r="G67" s="146" t="str">
        <f>IF(C67=0,"",VLOOKUP(C67&amp;F67,Podmioty!$A$38:$D$127,4,0))</f>
        <v/>
      </c>
      <c r="H67" s="209"/>
      <c r="I67" s="209"/>
      <c r="J67" s="233" t="str">
        <f t="shared" si="11"/>
        <v/>
      </c>
      <c r="K67" s="233" t="str">
        <f t="shared" si="12"/>
        <v/>
      </c>
      <c r="L67" s="233" t="str">
        <f t="shared" si="13"/>
        <v/>
      </c>
      <c r="M67" s="116"/>
      <c r="N67" s="116"/>
      <c r="O67" s="116"/>
      <c r="P67" s="116"/>
    </row>
    <row r="68" spans="1:16" x14ac:dyDescent="0.2">
      <c r="A68" s="144" t="s">
        <v>321</v>
      </c>
      <c r="B68" s="116"/>
      <c r="C68" s="147"/>
      <c r="D68" s="147"/>
      <c r="E68" s="140" t="str">
        <f t="shared" si="10"/>
        <v/>
      </c>
      <c r="F68" s="140" t="str">
        <f t="shared" si="8"/>
        <v/>
      </c>
      <c r="G68" s="146" t="str">
        <f>IF(C68=0,"",VLOOKUP(C68&amp;F68,Podmioty!$A$38:$D$127,4,0))</f>
        <v/>
      </c>
      <c r="H68" s="209"/>
      <c r="I68" s="209"/>
      <c r="J68" s="233" t="str">
        <f t="shared" si="11"/>
        <v/>
      </c>
      <c r="K68" s="233" t="str">
        <f t="shared" si="12"/>
        <v/>
      </c>
      <c r="L68" s="233" t="str">
        <f t="shared" si="13"/>
        <v/>
      </c>
      <c r="M68" s="116"/>
      <c r="N68" s="116"/>
      <c r="O68" s="116"/>
      <c r="P68" s="116"/>
    </row>
    <row r="69" spans="1:16" x14ac:dyDescent="0.2">
      <c r="A69" s="144" t="s">
        <v>322</v>
      </c>
      <c r="B69" s="116"/>
      <c r="C69" s="147"/>
      <c r="D69" s="147"/>
      <c r="E69" s="140" t="str">
        <f t="shared" si="10"/>
        <v/>
      </c>
      <c r="F69" s="140" t="str">
        <f t="shared" si="8"/>
        <v/>
      </c>
      <c r="G69" s="146" t="str">
        <f>IF(C69=0,"",VLOOKUP(C69&amp;F69,Podmioty!$A$38:$D$127,4,0))</f>
        <v/>
      </c>
      <c r="H69" s="209"/>
      <c r="I69" s="209"/>
      <c r="J69" s="233" t="str">
        <f t="shared" si="11"/>
        <v/>
      </c>
      <c r="K69" s="233" t="str">
        <f t="shared" si="12"/>
        <v/>
      </c>
      <c r="L69" s="233" t="str">
        <f t="shared" si="13"/>
        <v/>
      </c>
      <c r="M69" s="116"/>
      <c r="N69" s="116"/>
      <c r="O69" s="116"/>
      <c r="P69" s="116"/>
    </row>
    <row r="70" spans="1:16" x14ac:dyDescent="0.2">
      <c r="A70" s="144" t="s">
        <v>323</v>
      </c>
      <c r="B70" s="116"/>
      <c r="C70" s="147"/>
      <c r="D70" s="147"/>
      <c r="E70" s="140" t="str">
        <f t="shared" si="10"/>
        <v/>
      </c>
      <c r="F70" s="140" t="str">
        <f t="shared" si="8"/>
        <v/>
      </c>
      <c r="G70" s="146" t="str">
        <f>IF(C70=0,"",VLOOKUP(C70&amp;F70,Podmioty!$A$38:$D$127,4,0))</f>
        <v/>
      </c>
      <c r="H70" s="209"/>
      <c r="I70" s="209"/>
      <c r="J70" s="233" t="str">
        <f t="shared" si="11"/>
        <v/>
      </c>
      <c r="K70" s="233" t="str">
        <f t="shared" si="12"/>
        <v/>
      </c>
      <c r="L70" s="233" t="str">
        <f t="shared" si="13"/>
        <v/>
      </c>
      <c r="M70" s="116"/>
      <c r="N70" s="116"/>
      <c r="O70" s="116"/>
      <c r="P70" s="116"/>
    </row>
    <row r="71" spans="1:16" x14ac:dyDescent="0.2">
      <c r="A71" s="144" t="s">
        <v>324</v>
      </c>
      <c r="B71" s="116"/>
      <c r="C71" s="147"/>
      <c r="D71" s="147"/>
      <c r="E71" s="140" t="str">
        <f t="shared" si="10"/>
        <v/>
      </c>
      <c r="F71" s="140" t="str">
        <f t="shared" si="8"/>
        <v/>
      </c>
      <c r="G71" s="146" t="str">
        <f>IF(C71=0,"",VLOOKUP(C71&amp;F71,Podmioty!$A$38:$D$127,4,0))</f>
        <v/>
      </c>
      <c r="H71" s="209"/>
      <c r="I71" s="209"/>
      <c r="J71" s="233" t="str">
        <f t="shared" si="11"/>
        <v/>
      </c>
      <c r="K71" s="233" t="str">
        <f t="shared" si="12"/>
        <v/>
      </c>
      <c r="L71" s="233" t="str">
        <f t="shared" si="13"/>
        <v/>
      </c>
      <c r="M71" s="116"/>
      <c r="N71" s="116"/>
      <c r="O71" s="116"/>
      <c r="P71" s="116"/>
    </row>
    <row r="72" spans="1:16" x14ac:dyDescent="0.2">
      <c r="A72" s="144" t="s">
        <v>325</v>
      </c>
      <c r="B72" s="116"/>
      <c r="C72" s="147"/>
      <c r="D72" s="147"/>
      <c r="E72" s="140" t="str">
        <f t="shared" si="10"/>
        <v/>
      </c>
      <c r="F72" s="140" t="str">
        <f t="shared" si="8"/>
        <v/>
      </c>
      <c r="G72" s="146" t="str">
        <f>IF(C72=0,"",VLOOKUP(C72&amp;F72,Podmioty!$A$38:$D$127,4,0))</f>
        <v/>
      </c>
      <c r="H72" s="209"/>
      <c r="I72" s="209"/>
      <c r="J72" s="233" t="str">
        <f t="shared" si="11"/>
        <v/>
      </c>
      <c r="K72" s="233" t="str">
        <f t="shared" si="12"/>
        <v/>
      </c>
      <c r="L72" s="233" t="str">
        <f t="shared" si="13"/>
        <v/>
      </c>
      <c r="M72" s="116"/>
      <c r="N72" s="116"/>
      <c r="O72" s="116"/>
      <c r="P72" s="116"/>
    </row>
    <row r="73" spans="1:16" x14ac:dyDescent="0.2">
      <c r="A73" s="144" t="s">
        <v>326</v>
      </c>
      <c r="B73" s="116"/>
      <c r="C73" s="147"/>
      <c r="D73" s="147"/>
      <c r="E73" s="140" t="str">
        <f t="shared" si="10"/>
        <v/>
      </c>
      <c r="F73" s="140" t="str">
        <f t="shared" si="8"/>
        <v/>
      </c>
      <c r="G73" s="146" t="str">
        <f>IF(C73=0,"",VLOOKUP(C73&amp;F73,Podmioty!$A$38:$D$127,4,0))</f>
        <v/>
      </c>
      <c r="H73" s="209"/>
      <c r="I73" s="209"/>
      <c r="J73" s="233" t="str">
        <f t="shared" si="11"/>
        <v/>
      </c>
      <c r="K73" s="233" t="str">
        <f t="shared" si="12"/>
        <v/>
      </c>
      <c r="L73" s="233" t="str">
        <f t="shared" si="13"/>
        <v/>
      </c>
      <c r="M73" s="116"/>
      <c r="N73" s="116"/>
      <c r="O73" s="116"/>
      <c r="P73" s="116"/>
    </row>
    <row r="74" spans="1:16" x14ac:dyDescent="0.2">
      <c r="A74" s="144" t="s">
        <v>327</v>
      </c>
      <c r="B74" s="116"/>
      <c r="C74" s="147"/>
      <c r="D74" s="147"/>
      <c r="E74" s="140" t="str">
        <f t="shared" si="10"/>
        <v/>
      </c>
      <c r="F74" s="140" t="str">
        <f t="shared" si="8"/>
        <v/>
      </c>
      <c r="G74" s="146" t="str">
        <f>IF(C74=0,"",VLOOKUP(C74&amp;F74,Podmioty!$A$38:$D$127,4,0))</f>
        <v/>
      </c>
      <c r="H74" s="209"/>
      <c r="I74" s="209"/>
      <c r="J74" s="233" t="str">
        <f t="shared" si="11"/>
        <v/>
      </c>
      <c r="K74" s="233" t="str">
        <f t="shared" si="12"/>
        <v/>
      </c>
      <c r="L74" s="233" t="str">
        <f t="shared" si="13"/>
        <v/>
      </c>
      <c r="M74" s="116"/>
      <c r="N74" s="116"/>
      <c r="O74" s="116"/>
      <c r="P74" s="116"/>
    </row>
    <row r="75" spans="1:16" x14ac:dyDescent="0.2">
      <c r="A75" s="144" t="s">
        <v>328</v>
      </c>
      <c r="B75" s="116"/>
      <c r="C75" s="147"/>
      <c r="D75" s="147"/>
      <c r="E75" s="140" t="str">
        <f t="shared" si="10"/>
        <v/>
      </c>
      <c r="F75" s="140" t="str">
        <f t="shared" si="8"/>
        <v/>
      </c>
      <c r="G75" s="146" t="str">
        <f>IF(C75=0,"",VLOOKUP(C75&amp;F75,Podmioty!$A$38:$D$127,4,0))</f>
        <v/>
      </c>
      <c r="H75" s="209"/>
      <c r="I75" s="209"/>
      <c r="J75" s="233" t="str">
        <f t="shared" si="11"/>
        <v/>
      </c>
      <c r="K75" s="233" t="str">
        <f t="shared" si="12"/>
        <v/>
      </c>
      <c r="L75" s="233" t="str">
        <f t="shared" si="13"/>
        <v/>
      </c>
      <c r="M75" s="116"/>
      <c r="N75" s="116"/>
      <c r="O75" s="116"/>
      <c r="P75" s="116"/>
    </row>
  </sheetData>
  <sheetProtection algorithmName="SHA-512" hashValue="/pNv/mMacj1tluN2LdwE6Kha/EikJo4DhFuufBnNaIq+E8LkSDgdXsoonJPAttfS1EthCWRoROcWHkq+F2PShw==" saltValue="EUbSDWtjz+CpgEM22mPOVg==" spinCount="100000" sheet="1" formatCells="0" formatColumns="0" formatRows="0"/>
  <autoFilter ref="A30:U30" xr:uid="{00000000-0009-0000-0000-000008000000}"/>
  <mergeCells count="2">
    <mergeCell ref="A29:A30"/>
    <mergeCell ref="J28:L28"/>
  </mergeCells>
  <phoneticPr fontId="3" type="noConversion"/>
  <dataValidations count="2">
    <dataValidation type="list" allowBlank="1" showInputMessage="1" showErrorMessage="1" sqref="C31:C75" xr:uid="{00000000-0002-0000-0800-000000000000}">
      <formula1>$D$3:$D$17</formula1>
    </dataValidation>
    <dataValidation type="list" allowBlank="1" showInputMessage="1" showErrorMessage="1" sqref="D31:D75" xr:uid="{00000000-0002-0000-0800-000001000000}">
      <formula1>$C$3:$C$13</formula1>
    </dataValidation>
  </dataValidations>
  <pageMargins left="0.7" right="0.7" top="0.75" bottom="0.75" header="0.3" footer="0.3"/>
  <pageSetup paperSize="9" scale="39" fitToHeight="0" orientation="landscape" horizontalDpi="0" verticalDpi="0"/>
  <headerFooter>
    <oddHeader>&amp;L&amp;"System Font,Standardowy"&amp;10&amp;K000000&amp;F&amp;C&amp;A&amp;R&amp;P z &amp;N</oddHeader>
    <oddFooter>&amp;L&amp;F&amp;C&amp;A&amp;R&amp;P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Dane wejściowe</vt:lpstr>
      <vt:lpstr>Podsumowanie budżetu</vt:lpstr>
      <vt:lpstr>Podział budżetu na Partnerów</vt:lpstr>
      <vt:lpstr>Podział budżetu na Obiekty</vt:lpstr>
      <vt:lpstr>Podmioty</vt:lpstr>
      <vt:lpstr>Z1 Wydatki audytowe</vt:lpstr>
      <vt:lpstr>Z2 Pozostałe roboty budowla</vt:lpstr>
      <vt:lpstr>Z3 Prace przygotowawcze</vt:lpstr>
      <vt:lpstr>Z4 Działania edukacyjne doradcz</vt:lpstr>
      <vt:lpstr>Z5 Wkład niepieniężny</vt:lpstr>
      <vt:lpstr>Z6 Koszty pośrednie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Włodarczyk</dc:creator>
  <cp:keywords/>
  <dc:description/>
  <cp:lastModifiedBy>jus wlo</cp:lastModifiedBy>
  <cp:lastPrinted>2023-06-18T13:15:35Z</cp:lastPrinted>
  <dcterms:created xsi:type="dcterms:W3CDTF">2023-04-20T12:41:21Z</dcterms:created>
  <dcterms:modified xsi:type="dcterms:W3CDTF">2023-09-19T09:09:54Z</dcterms:modified>
  <cp:category/>
</cp:coreProperties>
</file>