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/Users/jw/Dropbox/DIP-excel/9.5 - termo budynki użyteczności publicznej/Zmiana/"/>
    </mc:Choice>
  </mc:AlternateContent>
  <xr:revisionPtr revIDLastSave="0" documentId="13_ncr:1_{48F46E05-0FBE-2141-B311-61CF630A495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ne wejściowe" sheetId="12" r:id="rId1"/>
    <sheet name="Podmioty" sheetId="13" state="hidden" r:id="rId2"/>
    <sheet name="Podsumowanie budżetu" sheetId="19" r:id="rId3"/>
    <sheet name="Podział budżetu na Obiekty" sheetId="24" state="hidden" r:id="rId4"/>
    <sheet name="Podział budżetu na Partnerów" sheetId="22" r:id="rId5"/>
    <sheet name="Z1 Wydatki audytowe" sheetId="15" r:id="rId6"/>
    <sheet name="Z2 Pozostałe roboty budowla" sheetId="16" r:id="rId7"/>
    <sheet name="Z3 Prace przygotowawcze" sheetId="14" r:id="rId8"/>
    <sheet name="Z4 Działania edukacyjne doradcz" sheetId="17" r:id="rId9"/>
    <sheet name="Z5 Wkład niepieniężny" sheetId="21" r:id="rId10"/>
    <sheet name="Z6 Koszty pośrednie" sheetId="25" r:id="rId11"/>
  </sheets>
  <definedNames>
    <definedName name="_xlnm._FilterDatabase" localSheetId="4" hidden="1">'Podział budżetu na Partnerów'!$A$13:$L$13</definedName>
    <definedName name="_xlnm._FilterDatabase" localSheetId="5" hidden="1">'Z1 Wydatki audytowe'!$A$30:$R$75</definedName>
    <definedName name="_xlnm._FilterDatabase" localSheetId="6" hidden="1">'Z2 Pozostałe roboty budowla'!$A$30:$AE$75</definedName>
    <definedName name="_xlnm._FilterDatabase" localSheetId="7" hidden="1">'Z3 Prace przygotowawcze'!$A$30:$U$75</definedName>
    <definedName name="_xlnm._FilterDatabase" localSheetId="8" hidden="1">'Z4 Działania edukacyjne doradcz'!$A$30:$T$30</definedName>
    <definedName name="_xlnm.Print_Area" localSheetId="0">'Dane wejściowe'!$A$1:$H$60</definedName>
    <definedName name="_xlnm.Print_Area" localSheetId="8">'Z4 Działania edukacyjne doradcz'!$A$1:$O$75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9" l="1"/>
  <c r="H28" i="19"/>
  <c r="P17" i="21"/>
  <c r="O16" i="21"/>
  <c r="P15" i="21"/>
  <c r="O14" i="21"/>
  <c r="P13" i="21"/>
  <c r="O12" i="21"/>
  <c r="P11" i="21"/>
  <c r="O10" i="21"/>
  <c r="P9" i="21"/>
  <c r="O8" i="21"/>
  <c r="P7" i="21"/>
  <c r="O6" i="21"/>
  <c r="P5" i="21"/>
  <c r="P3" i="21"/>
  <c r="O3" i="21"/>
  <c r="D32" i="21"/>
  <c r="J33" i="21"/>
  <c r="K33" i="21"/>
  <c r="L33" i="21"/>
  <c r="J34" i="21"/>
  <c r="K34" i="21"/>
  <c r="L34" i="21"/>
  <c r="J35" i="21"/>
  <c r="K35" i="21"/>
  <c r="L35" i="21"/>
  <c r="J36" i="21"/>
  <c r="K36" i="21"/>
  <c r="L36" i="21"/>
  <c r="J37" i="21"/>
  <c r="K37" i="21"/>
  <c r="L37" i="21"/>
  <c r="J38" i="21"/>
  <c r="K38" i="21"/>
  <c r="L38" i="21"/>
  <c r="J39" i="21"/>
  <c r="K39" i="21"/>
  <c r="L39" i="21"/>
  <c r="J40" i="21"/>
  <c r="K40" i="21"/>
  <c r="L40" i="21"/>
  <c r="J41" i="21"/>
  <c r="K41" i="21"/>
  <c r="L41" i="21"/>
  <c r="J42" i="21"/>
  <c r="K42" i="21"/>
  <c r="L42" i="21"/>
  <c r="J43" i="21"/>
  <c r="K43" i="21"/>
  <c r="L43" i="21"/>
  <c r="J44" i="21"/>
  <c r="K44" i="21"/>
  <c r="L44" i="21"/>
  <c r="J45" i="21"/>
  <c r="K45" i="21"/>
  <c r="L45" i="21"/>
  <c r="J46" i="21"/>
  <c r="K46" i="21"/>
  <c r="L46" i="21"/>
  <c r="J47" i="21"/>
  <c r="K47" i="21"/>
  <c r="L47" i="21"/>
  <c r="J48" i="21"/>
  <c r="K48" i="21"/>
  <c r="L48" i="21"/>
  <c r="J49" i="21"/>
  <c r="K49" i="21"/>
  <c r="L49" i="21"/>
  <c r="J50" i="21"/>
  <c r="K50" i="21"/>
  <c r="L50" i="21"/>
  <c r="J51" i="21"/>
  <c r="K51" i="21"/>
  <c r="L51" i="21"/>
  <c r="J52" i="21"/>
  <c r="K52" i="21"/>
  <c r="L52" i="21"/>
  <c r="J53" i="21"/>
  <c r="K53" i="21"/>
  <c r="L53" i="21"/>
  <c r="J54" i="21"/>
  <c r="K54" i="21"/>
  <c r="L54" i="21"/>
  <c r="J55" i="21"/>
  <c r="K55" i="21"/>
  <c r="L55" i="21"/>
  <c r="J56" i="21"/>
  <c r="K56" i="21"/>
  <c r="L56" i="21"/>
  <c r="J57" i="21"/>
  <c r="K57" i="21"/>
  <c r="L57" i="21"/>
  <c r="J58" i="21"/>
  <c r="K58" i="21"/>
  <c r="L58" i="21"/>
  <c r="J59" i="21"/>
  <c r="K59" i="21"/>
  <c r="L59" i="21"/>
  <c r="J60" i="21"/>
  <c r="K60" i="21"/>
  <c r="L60" i="21"/>
  <c r="J61" i="21"/>
  <c r="K61" i="21"/>
  <c r="L61" i="21"/>
  <c r="J62" i="21"/>
  <c r="K62" i="21"/>
  <c r="L62" i="21"/>
  <c r="J63" i="21"/>
  <c r="K63" i="21"/>
  <c r="L63" i="21"/>
  <c r="J64" i="21"/>
  <c r="K64" i="21"/>
  <c r="L64" i="21"/>
  <c r="J65" i="21"/>
  <c r="K65" i="21"/>
  <c r="L65" i="21"/>
  <c r="J66" i="21"/>
  <c r="K66" i="21"/>
  <c r="L66" i="21"/>
  <c r="J67" i="21"/>
  <c r="K67" i="21"/>
  <c r="L67" i="21"/>
  <c r="J68" i="21"/>
  <c r="K68" i="21"/>
  <c r="L68" i="21"/>
  <c r="J69" i="21"/>
  <c r="K69" i="21"/>
  <c r="L69" i="21"/>
  <c r="J70" i="21"/>
  <c r="K70" i="21"/>
  <c r="L70" i="21"/>
  <c r="J71" i="21"/>
  <c r="K71" i="21"/>
  <c r="L71" i="21"/>
  <c r="J72" i="21"/>
  <c r="K72" i="21"/>
  <c r="L72" i="21"/>
  <c r="J73" i="21"/>
  <c r="K73" i="21"/>
  <c r="L73" i="21"/>
  <c r="J74" i="21"/>
  <c r="K74" i="21"/>
  <c r="L74" i="21"/>
  <c r="J75" i="21"/>
  <c r="K75" i="21"/>
  <c r="L75" i="21"/>
  <c r="I30" i="21"/>
  <c r="I27" i="19" s="1"/>
  <c r="H30" i="21"/>
  <c r="H27" i="19" s="1"/>
  <c r="H38" i="12"/>
  <c r="H36" i="12"/>
  <c r="D37" i="12"/>
  <c r="H37" i="12" s="1"/>
  <c r="D38" i="12"/>
  <c r="D39" i="12"/>
  <c r="H39" i="12" s="1"/>
  <c r="D40" i="12"/>
  <c r="H40" i="12" s="1"/>
  <c r="D41" i="12"/>
  <c r="H41" i="12" s="1"/>
  <c r="D36" i="12"/>
  <c r="D36" i="15"/>
  <c r="F36" i="15" s="1"/>
  <c r="D37" i="15"/>
  <c r="F37" i="15" s="1"/>
  <c r="D38" i="15"/>
  <c r="F38" i="15" s="1"/>
  <c r="D39" i="15"/>
  <c r="F39" i="15" s="1"/>
  <c r="D40" i="15"/>
  <c r="F40" i="15" s="1"/>
  <c r="D41" i="15"/>
  <c r="F41" i="15" s="1"/>
  <c r="D42" i="15"/>
  <c r="F42" i="15" s="1"/>
  <c r="D43" i="15"/>
  <c r="F43" i="15" s="1"/>
  <c r="D44" i="15"/>
  <c r="F44" i="15" s="1"/>
  <c r="D45" i="15"/>
  <c r="F45" i="15" s="1"/>
  <c r="D46" i="15"/>
  <c r="F46" i="15" s="1"/>
  <c r="D47" i="15"/>
  <c r="F47" i="15" s="1"/>
  <c r="D48" i="15"/>
  <c r="F48" i="15" s="1"/>
  <c r="D49" i="15"/>
  <c r="F49" i="15" s="1"/>
  <c r="D50" i="15"/>
  <c r="F50" i="15" s="1"/>
  <c r="D51" i="15"/>
  <c r="F51" i="15" s="1"/>
  <c r="D52" i="15"/>
  <c r="F52" i="15" s="1"/>
  <c r="D53" i="15"/>
  <c r="F53" i="15" s="1"/>
  <c r="D54" i="15"/>
  <c r="F54" i="15" s="1"/>
  <c r="D55" i="15"/>
  <c r="F55" i="15" s="1"/>
  <c r="D56" i="15"/>
  <c r="F56" i="15" s="1"/>
  <c r="D57" i="15"/>
  <c r="F57" i="15" s="1"/>
  <c r="D58" i="15"/>
  <c r="F58" i="15" s="1"/>
  <c r="D59" i="15"/>
  <c r="F59" i="15" s="1"/>
  <c r="D60" i="15"/>
  <c r="F60" i="15" s="1"/>
  <c r="D61" i="15"/>
  <c r="F61" i="15" s="1"/>
  <c r="D62" i="15"/>
  <c r="F62" i="15" s="1"/>
  <c r="D63" i="15"/>
  <c r="F63" i="15" s="1"/>
  <c r="D64" i="15"/>
  <c r="F64" i="15" s="1"/>
  <c r="D65" i="15"/>
  <c r="F65" i="15" s="1"/>
  <c r="D66" i="15"/>
  <c r="F66" i="15" s="1"/>
  <c r="D67" i="15"/>
  <c r="F67" i="15" s="1"/>
  <c r="D68" i="15"/>
  <c r="F68" i="15" s="1"/>
  <c r="D69" i="15"/>
  <c r="F69" i="15" s="1"/>
  <c r="D70" i="15"/>
  <c r="F70" i="15" s="1"/>
  <c r="D71" i="15"/>
  <c r="F71" i="15" s="1"/>
  <c r="D72" i="15"/>
  <c r="F72" i="15" s="1"/>
  <c r="D73" i="15"/>
  <c r="F73" i="15" s="1"/>
  <c r="D74" i="15"/>
  <c r="F74" i="15" s="1"/>
  <c r="D75" i="15"/>
  <c r="F75" i="15" s="1"/>
  <c r="I33" i="25"/>
  <c r="J33" i="25"/>
  <c r="K33" i="25"/>
  <c r="I34" i="25"/>
  <c r="J34" i="25"/>
  <c r="K34" i="25"/>
  <c r="I35" i="25"/>
  <c r="J35" i="25"/>
  <c r="K35" i="25"/>
  <c r="I36" i="25"/>
  <c r="J36" i="25"/>
  <c r="K36" i="25"/>
  <c r="I37" i="25"/>
  <c r="J37" i="25"/>
  <c r="K37" i="25"/>
  <c r="I38" i="25"/>
  <c r="J38" i="25"/>
  <c r="K38" i="25"/>
  <c r="I39" i="25"/>
  <c r="J39" i="25"/>
  <c r="K39" i="25"/>
  <c r="I40" i="25"/>
  <c r="J40" i="25"/>
  <c r="K40" i="25"/>
  <c r="I41" i="25"/>
  <c r="J41" i="25"/>
  <c r="K41" i="25"/>
  <c r="I42" i="25"/>
  <c r="J42" i="25"/>
  <c r="K42" i="25"/>
  <c r="I43" i="25"/>
  <c r="J43" i="25"/>
  <c r="K43" i="25"/>
  <c r="I44" i="25"/>
  <c r="J44" i="25"/>
  <c r="K44" i="25"/>
  <c r="I45" i="25"/>
  <c r="J45" i="25"/>
  <c r="K45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B19" i="25"/>
  <c r="E32" i="25" s="1"/>
  <c r="B18" i="25"/>
  <c r="F17" i="25"/>
  <c r="E17" i="25"/>
  <c r="D17" i="25"/>
  <c r="F16" i="25"/>
  <c r="E16" i="25"/>
  <c r="D16" i="25"/>
  <c r="F15" i="25"/>
  <c r="E15" i="25"/>
  <c r="D15" i="25"/>
  <c r="F14" i="25"/>
  <c r="E14" i="25"/>
  <c r="D14" i="25"/>
  <c r="J13" i="25"/>
  <c r="I13" i="25"/>
  <c r="H13" i="25"/>
  <c r="G13" i="25"/>
  <c r="F13" i="25"/>
  <c r="E13" i="25"/>
  <c r="D13" i="25"/>
  <c r="C13" i="25"/>
  <c r="J12" i="25"/>
  <c r="I12" i="25"/>
  <c r="H12" i="25"/>
  <c r="G12" i="25"/>
  <c r="F12" i="25"/>
  <c r="E12" i="25"/>
  <c r="D12" i="25"/>
  <c r="C12" i="25"/>
  <c r="J11" i="25"/>
  <c r="I11" i="25"/>
  <c r="H11" i="25"/>
  <c r="G11" i="25"/>
  <c r="F11" i="25"/>
  <c r="E11" i="25"/>
  <c r="D11" i="25"/>
  <c r="C11" i="25"/>
  <c r="J10" i="25"/>
  <c r="I10" i="25"/>
  <c r="H10" i="25"/>
  <c r="G10" i="25"/>
  <c r="F10" i="25"/>
  <c r="E10" i="25"/>
  <c r="D10" i="25"/>
  <c r="C10" i="25"/>
  <c r="J9" i="25"/>
  <c r="I9" i="25"/>
  <c r="H9" i="25"/>
  <c r="G9" i="25"/>
  <c r="F9" i="25"/>
  <c r="E9" i="25"/>
  <c r="D9" i="25"/>
  <c r="C9" i="25"/>
  <c r="H8" i="25"/>
  <c r="G8" i="25"/>
  <c r="F8" i="25"/>
  <c r="E8" i="25"/>
  <c r="D8" i="25"/>
  <c r="C8" i="25"/>
  <c r="H7" i="25"/>
  <c r="G7" i="25"/>
  <c r="F7" i="25"/>
  <c r="E7" i="25"/>
  <c r="D7" i="25"/>
  <c r="C7" i="25"/>
  <c r="H6" i="25"/>
  <c r="G6" i="25"/>
  <c r="F6" i="25"/>
  <c r="E6" i="25"/>
  <c r="D6" i="25"/>
  <c r="C6" i="25"/>
  <c r="H5" i="25"/>
  <c r="G5" i="25"/>
  <c r="F5" i="25"/>
  <c r="E5" i="25"/>
  <c r="D5" i="25"/>
  <c r="C5" i="25"/>
  <c r="H4" i="25"/>
  <c r="G4" i="25"/>
  <c r="F4" i="25"/>
  <c r="E4" i="25"/>
  <c r="D4" i="25"/>
  <c r="C4" i="25"/>
  <c r="H3" i="25"/>
  <c r="G3" i="25"/>
  <c r="F3" i="25"/>
  <c r="E3" i="25"/>
  <c r="D3" i="25"/>
  <c r="C3" i="25"/>
  <c r="P2" i="25"/>
  <c r="O2" i="25"/>
  <c r="N2" i="25"/>
  <c r="T2" i="25" s="1"/>
  <c r="M2" i="25"/>
  <c r="S2" i="25" s="1"/>
  <c r="D75" i="21"/>
  <c r="D74" i="21"/>
  <c r="G74" i="21" s="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G61" i="21" s="1"/>
  <c r="D60" i="21"/>
  <c r="D59" i="21"/>
  <c r="D58" i="21"/>
  <c r="G58" i="21" s="1"/>
  <c r="D57" i="21"/>
  <c r="D56" i="21"/>
  <c r="D55" i="21"/>
  <c r="D54" i="21"/>
  <c r="D53" i="21"/>
  <c r="G53" i="21" s="1"/>
  <c r="D52" i="21"/>
  <c r="D51" i="21"/>
  <c r="D50" i="21"/>
  <c r="G50" i="21" s="1"/>
  <c r="D49" i="21"/>
  <c r="D48" i="21"/>
  <c r="D47" i="21"/>
  <c r="D46" i="21"/>
  <c r="D45" i="21"/>
  <c r="G45" i="21" s="1"/>
  <c r="D44" i="21"/>
  <c r="D43" i="21"/>
  <c r="D42" i="21"/>
  <c r="G42" i="21" s="1"/>
  <c r="D41" i="21"/>
  <c r="D40" i="21"/>
  <c r="D39" i="21"/>
  <c r="D38" i="21"/>
  <c r="D37" i="21"/>
  <c r="D36" i="21"/>
  <c r="B19" i="21"/>
  <c r="B18" i="21"/>
  <c r="F17" i="21"/>
  <c r="E17" i="21"/>
  <c r="D17" i="21"/>
  <c r="F16" i="21"/>
  <c r="E16" i="21"/>
  <c r="D16" i="21"/>
  <c r="F15" i="21"/>
  <c r="E15" i="21"/>
  <c r="D15" i="21"/>
  <c r="F14" i="21"/>
  <c r="E14" i="21"/>
  <c r="D14" i="21"/>
  <c r="J13" i="21"/>
  <c r="I13" i="21"/>
  <c r="H13" i="21"/>
  <c r="G13" i="21"/>
  <c r="F13" i="21"/>
  <c r="E13" i="21"/>
  <c r="D13" i="21"/>
  <c r="C13" i="21"/>
  <c r="J12" i="21"/>
  <c r="I12" i="21"/>
  <c r="H12" i="21"/>
  <c r="G12" i="21"/>
  <c r="F12" i="21"/>
  <c r="E12" i="21"/>
  <c r="D12" i="21"/>
  <c r="C12" i="21"/>
  <c r="J11" i="21"/>
  <c r="I11" i="21"/>
  <c r="H11" i="21"/>
  <c r="G11" i="21"/>
  <c r="F11" i="21"/>
  <c r="E11" i="21"/>
  <c r="D11" i="21"/>
  <c r="C11" i="21"/>
  <c r="J10" i="21"/>
  <c r="I10" i="21"/>
  <c r="H10" i="21"/>
  <c r="G10" i="21"/>
  <c r="F10" i="21"/>
  <c r="E10" i="21"/>
  <c r="D10" i="21"/>
  <c r="C10" i="21"/>
  <c r="J9" i="21"/>
  <c r="I9" i="21"/>
  <c r="H9" i="21"/>
  <c r="G9" i="21"/>
  <c r="F9" i="21"/>
  <c r="E9" i="21"/>
  <c r="D9" i="21"/>
  <c r="C9" i="21"/>
  <c r="H8" i="21"/>
  <c r="G8" i="21"/>
  <c r="F8" i="21"/>
  <c r="E8" i="21"/>
  <c r="D8" i="21"/>
  <c r="C8" i="21"/>
  <c r="H7" i="21"/>
  <c r="G7" i="21"/>
  <c r="F7" i="21"/>
  <c r="E7" i="21"/>
  <c r="D7" i="21"/>
  <c r="C7" i="21"/>
  <c r="H6" i="21"/>
  <c r="G6" i="21"/>
  <c r="F6" i="21"/>
  <c r="E6" i="21"/>
  <c r="D6" i="21"/>
  <c r="C6" i="21"/>
  <c r="H5" i="21"/>
  <c r="G5" i="21"/>
  <c r="F5" i="21"/>
  <c r="E5" i="21"/>
  <c r="D5" i="21"/>
  <c r="C5" i="21"/>
  <c r="H4" i="21"/>
  <c r="G4" i="21"/>
  <c r="F4" i="21"/>
  <c r="E4" i="21"/>
  <c r="D4" i="21"/>
  <c r="C4" i="21"/>
  <c r="H3" i="21"/>
  <c r="G3" i="21"/>
  <c r="F3" i="21"/>
  <c r="E3" i="21"/>
  <c r="D3" i="21"/>
  <c r="C3" i="21"/>
  <c r="P2" i="21"/>
  <c r="P4" i="21" s="1"/>
  <c r="O2" i="21"/>
  <c r="O4" i="21" s="1"/>
  <c r="N2" i="21"/>
  <c r="N17" i="21" s="1"/>
  <c r="M2" i="21"/>
  <c r="M17" i="21" s="1"/>
  <c r="M2" i="17"/>
  <c r="N2" i="17"/>
  <c r="O2" i="17"/>
  <c r="P2" i="17"/>
  <c r="P6" i="17" s="1"/>
  <c r="C3" i="17"/>
  <c r="D3" i="17"/>
  <c r="E3" i="17"/>
  <c r="F3" i="17"/>
  <c r="G3" i="17"/>
  <c r="H3" i="17"/>
  <c r="C4" i="17"/>
  <c r="D4" i="17"/>
  <c r="E4" i="17"/>
  <c r="F4" i="17"/>
  <c r="G4" i="17"/>
  <c r="H4" i="17"/>
  <c r="C5" i="17"/>
  <c r="D5" i="17"/>
  <c r="E5" i="17"/>
  <c r="F5" i="17"/>
  <c r="G5" i="17"/>
  <c r="H5" i="17"/>
  <c r="C6" i="17"/>
  <c r="D6" i="17"/>
  <c r="E6" i="17"/>
  <c r="F6" i="17"/>
  <c r="G6" i="17"/>
  <c r="H6" i="17"/>
  <c r="C7" i="17"/>
  <c r="D7" i="17"/>
  <c r="E7" i="17"/>
  <c r="F7" i="17"/>
  <c r="G7" i="17"/>
  <c r="H7" i="17"/>
  <c r="C8" i="17"/>
  <c r="D8" i="17"/>
  <c r="E8" i="17"/>
  <c r="F8" i="17"/>
  <c r="G8" i="17"/>
  <c r="H8" i="17"/>
  <c r="C9" i="17"/>
  <c r="D9" i="17"/>
  <c r="E9" i="17"/>
  <c r="F9" i="17"/>
  <c r="G9" i="17"/>
  <c r="H9" i="17"/>
  <c r="I9" i="17"/>
  <c r="J9" i="17"/>
  <c r="C10" i="17"/>
  <c r="D10" i="17"/>
  <c r="E10" i="17"/>
  <c r="F10" i="17"/>
  <c r="G10" i="17"/>
  <c r="H10" i="17"/>
  <c r="I10" i="17"/>
  <c r="J10" i="17"/>
  <c r="C11" i="17"/>
  <c r="D11" i="17"/>
  <c r="E11" i="17"/>
  <c r="F11" i="17"/>
  <c r="G11" i="17"/>
  <c r="H11" i="17"/>
  <c r="I11" i="17"/>
  <c r="J11" i="17"/>
  <c r="C12" i="17"/>
  <c r="D12" i="17"/>
  <c r="E12" i="17"/>
  <c r="F12" i="17"/>
  <c r="G12" i="17"/>
  <c r="H12" i="17"/>
  <c r="I12" i="17"/>
  <c r="J12" i="17"/>
  <c r="C13" i="17"/>
  <c r="D13" i="17"/>
  <c r="N13" i="17" s="1"/>
  <c r="E13" i="17"/>
  <c r="F13" i="17"/>
  <c r="G13" i="17"/>
  <c r="H13" i="17"/>
  <c r="I13" i="17"/>
  <c r="J13" i="17"/>
  <c r="D14" i="17"/>
  <c r="E14" i="17"/>
  <c r="F14" i="17"/>
  <c r="D15" i="17"/>
  <c r="E15" i="17"/>
  <c r="F15" i="17"/>
  <c r="D16" i="17"/>
  <c r="E16" i="17"/>
  <c r="F16" i="17"/>
  <c r="D17" i="17"/>
  <c r="E17" i="17"/>
  <c r="F17" i="17"/>
  <c r="B18" i="17"/>
  <c r="B19" i="17"/>
  <c r="K75" i="17"/>
  <c r="J75" i="17"/>
  <c r="I75" i="17"/>
  <c r="D75" i="17"/>
  <c r="F75" i="17" s="1"/>
  <c r="K74" i="17"/>
  <c r="J74" i="17"/>
  <c r="I74" i="17"/>
  <c r="D74" i="17"/>
  <c r="F74" i="17" s="1"/>
  <c r="K73" i="17"/>
  <c r="J73" i="17"/>
  <c r="I73" i="17"/>
  <c r="D73" i="17"/>
  <c r="F73" i="17" s="1"/>
  <c r="K72" i="17"/>
  <c r="J72" i="17"/>
  <c r="I72" i="17"/>
  <c r="D72" i="17"/>
  <c r="F72" i="17" s="1"/>
  <c r="K71" i="17"/>
  <c r="J71" i="17"/>
  <c r="I71" i="17"/>
  <c r="D71" i="17"/>
  <c r="F71" i="17" s="1"/>
  <c r="K70" i="17"/>
  <c r="J70" i="17"/>
  <c r="I70" i="17"/>
  <c r="D70" i="17"/>
  <c r="F70" i="17" s="1"/>
  <c r="K69" i="17"/>
  <c r="J69" i="17"/>
  <c r="I69" i="17"/>
  <c r="D69" i="17"/>
  <c r="F69" i="17" s="1"/>
  <c r="K68" i="17"/>
  <c r="J68" i="17"/>
  <c r="I68" i="17"/>
  <c r="D68" i="17"/>
  <c r="F68" i="17" s="1"/>
  <c r="K67" i="17"/>
  <c r="J67" i="17"/>
  <c r="I67" i="17"/>
  <c r="D67" i="17"/>
  <c r="F67" i="17" s="1"/>
  <c r="K66" i="17"/>
  <c r="J66" i="17"/>
  <c r="I66" i="17"/>
  <c r="D66" i="17"/>
  <c r="F66" i="17" s="1"/>
  <c r="K65" i="17"/>
  <c r="J65" i="17"/>
  <c r="I65" i="17"/>
  <c r="D65" i="17"/>
  <c r="F65" i="17" s="1"/>
  <c r="K64" i="17"/>
  <c r="J64" i="17"/>
  <c r="I64" i="17"/>
  <c r="D64" i="17"/>
  <c r="F64" i="17" s="1"/>
  <c r="K63" i="17"/>
  <c r="J63" i="17"/>
  <c r="I63" i="17"/>
  <c r="D63" i="17"/>
  <c r="F63" i="17" s="1"/>
  <c r="K62" i="17"/>
  <c r="J62" i="17"/>
  <c r="I62" i="17"/>
  <c r="D62" i="17"/>
  <c r="F62" i="17" s="1"/>
  <c r="K61" i="17"/>
  <c r="J61" i="17"/>
  <c r="I61" i="17"/>
  <c r="D61" i="17"/>
  <c r="F61" i="17" s="1"/>
  <c r="K60" i="17"/>
  <c r="J60" i="17"/>
  <c r="I60" i="17"/>
  <c r="D60" i="17"/>
  <c r="F60" i="17" s="1"/>
  <c r="K59" i="17"/>
  <c r="J59" i="17"/>
  <c r="I59" i="17"/>
  <c r="D59" i="17"/>
  <c r="F59" i="17" s="1"/>
  <c r="K58" i="17"/>
  <c r="J58" i="17"/>
  <c r="I58" i="17"/>
  <c r="D58" i="17"/>
  <c r="F58" i="17" s="1"/>
  <c r="K57" i="17"/>
  <c r="J57" i="17"/>
  <c r="I57" i="17"/>
  <c r="D57" i="17"/>
  <c r="F57" i="17" s="1"/>
  <c r="K56" i="17"/>
  <c r="J56" i="17"/>
  <c r="I56" i="17"/>
  <c r="D56" i="17"/>
  <c r="F56" i="17" s="1"/>
  <c r="K55" i="17"/>
  <c r="J55" i="17"/>
  <c r="I55" i="17"/>
  <c r="D55" i="17"/>
  <c r="F55" i="17" s="1"/>
  <c r="K54" i="17"/>
  <c r="J54" i="17"/>
  <c r="I54" i="17"/>
  <c r="D54" i="17"/>
  <c r="F54" i="17" s="1"/>
  <c r="K53" i="17"/>
  <c r="J53" i="17"/>
  <c r="I53" i="17"/>
  <c r="D53" i="17"/>
  <c r="F53" i="17" s="1"/>
  <c r="K52" i="17"/>
  <c r="J52" i="17"/>
  <c r="I52" i="17"/>
  <c r="D52" i="17"/>
  <c r="F52" i="17" s="1"/>
  <c r="K51" i="17"/>
  <c r="J51" i="17"/>
  <c r="I51" i="17"/>
  <c r="D51" i="17"/>
  <c r="F51" i="17" s="1"/>
  <c r="K50" i="17"/>
  <c r="J50" i="17"/>
  <c r="I50" i="17"/>
  <c r="D50" i="17"/>
  <c r="F50" i="17" s="1"/>
  <c r="K49" i="17"/>
  <c r="J49" i="17"/>
  <c r="I49" i="17"/>
  <c r="D49" i="17"/>
  <c r="F49" i="17" s="1"/>
  <c r="K48" i="17"/>
  <c r="J48" i="17"/>
  <c r="I48" i="17"/>
  <c r="D48" i="17"/>
  <c r="F48" i="17" s="1"/>
  <c r="K47" i="17"/>
  <c r="J47" i="17"/>
  <c r="I47" i="17"/>
  <c r="D47" i="17"/>
  <c r="F47" i="17" s="1"/>
  <c r="K46" i="17"/>
  <c r="J46" i="17"/>
  <c r="I46" i="17"/>
  <c r="D46" i="17"/>
  <c r="F46" i="17" s="1"/>
  <c r="K45" i="17"/>
  <c r="J45" i="17"/>
  <c r="I45" i="17"/>
  <c r="D45" i="17"/>
  <c r="F45" i="17" s="1"/>
  <c r="K44" i="17"/>
  <c r="J44" i="17"/>
  <c r="I44" i="17"/>
  <c r="D44" i="17"/>
  <c r="F44" i="17" s="1"/>
  <c r="K43" i="17"/>
  <c r="J43" i="17"/>
  <c r="I43" i="17"/>
  <c r="D43" i="17"/>
  <c r="F43" i="17" s="1"/>
  <c r="K42" i="17"/>
  <c r="J42" i="17"/>
  <c r="I42" i="17"/>
  <c r="D42" i="17"/>
  <c r="F42" i="17" s="1"/>
  <c r="K41" i="17"/>
  <c r="J41" i="17"/>
  <c r="I41" i="17"/>
  <c r="D41" i="17"/>
  <c r="F41" i="17" s="1"/>
  <c r="K40" i="17"/>
  <c r="J40" i="17"/>
  <c r="I40" i="17"/>
  <c r="D40" i="17"/>
  <c r="F40" i="17" s="1"/>
  <c r="K39" i="17"/>
  <c r="J39" i="17"/>
  <c r="I39" i="17"/>
  <c r="D39" i="17"/>
  <c r="F39" i="17" s="1"/>
  <c r="K38" i="17"/>
  <c r="J38" i="17"/>
  <c r="I38" i="17"/>
  <c r="D38" i="17"/>
  <c r="F38" i="17" s="1"/>
  <c r="K37" i="17"/>
  <c r="J37" i="17"/>
  <c r="I37" i="17"/>
  <c r="D37" i="17"/>
  <c r="F37" i="17" s="1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I30" i="14"/>
  <c r="H30" i="14"/>
  <c r="D36" i="14"/>
  <c r="G36" i="14" s="1"/>
  <c r="D37" i="14"/>
  <c r="J37" i="14" s="1"/>
  <c r="D38" i="14"/>
  <c r="G38" i="14" s="1"/>
  <c r="D39" i="14"/>
  <c r="J39" i="14" s="1"/>
  <c r="D40" i="14"/>
  <c r="J40" i="14" s="1"/>
  <c r="D41" i="14"/>
  <c r="J41" i="14" s="1"/>
  <c r="D42" i="14"/>
  <c r="G42" i="14" s="1"/>
  <c r="D44" i="14"/>
  <c r="J44" i="14" s="1"/>
  <c r="D45" i="14"/>
  <c r="G45" i="14" s="1"/>
  <c r="D46" i="14"/>
  <c r="G46" i="14" s="1"/>
  <c r="D47" i="14"/>
  <c r="G47" i="14" s="1"/>
  <c r="D48" i="14"/>
  <c r="J48" i="14" s="1"/>
  <c r="D49" i="14"/>
  <c r="J49" i="14" s="1"/>
  <c r="D50" i="14"/>
  <c r="J50" i="14" s="1"/>
  <c r="D51" i="14"/>
  <c r="J51" i="14" s="1"/>
  <c r="D52" i="14"/>
  <c r="J52" i="14" s="1"/>
  <c r="D53" i="14"/>
  <c r="G53" i="14" s="1"/>
  <c r="D54" i="14"/>
  <c r="G54" i="14" s="1"/>
  <c r="D55" i="14"/>
  <c r="G55" i="14" s="1"/>
  <c r="D56" i="14"/>
  <c r="J56" i="14" s="1"/>
  <c r="D57" i="14"/>
  <c r="J57" i="14" s="1"/>
  <c r="D58" i="14"/>
  <c r="J58" i="14" s="1"/>
  <c r="D59" i="14"/>
  <c r="J59" i="14" s="1"/>
  <c r="D60" i="14"/>
  <c r="J60" i="14" s="1"/>
  <c r="D61" i="14"/>
  <c r="G61" i="14" s="1"/>
  <c r="D62" i="14"/>
  <c r="G62" i="14" s="1"/>
  <c r="D63" i="14"/>
  <c r="G63" i="14" s="1"/>
  <c r="D64" i="14"/>
  <c r="J64" i="14" s="1"/>
  <c r="D65" i="14"/>
  <c r="J65" i="14" s="1"/>
  <c r="D66" i="14"/>
  <c r="G66" i="14" s="1"/>
  <c r="D67" i="14"/>
  <c r="J67" i="14" s="1"/>
  <c r="D68" i="14"/>
  <c r="J68" i="14" s="1"/>
  <c r="D69" i="14"/>
  <c r="G69" i="14" s="1"/>
  <c r="D70" i="14"/>
  <c r="G70" i="14" s="1"/>
  <c r="D71" i="14"/>
  <c r="G71" i="14" s="1"/>
  <c r="D72" i="14"/>
  <c r="J72" i="14" s="1"/>
  <c r="D73" i="14"/>
  <c r="J73" i="14" s="1"/>
  <c r="D74" i="14"/>
  <c r="J74" i="14" s="1"/>
  <c r="D75" i="14"/>
  <c r="J75" i="14" s="1"/>
  <c r="F17" i="14"/>
  <c r="E17" i="14"/>
  <c r="D17" i="14"/>
  <c r="F16" i="14"/>
  <c r="E16" i="14"/>
  <c r="D16" i="14"/>
  <c r="F15" i="14"/>
  <c r="E15" i="14"/>
  <c r="D15" i="14"/>
  <c r="F14" i="14"/>
  <c r="E14" i="14"/>
  <c r="D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10" i="14"/>
  <c r="E10" i="14"/>
  <c r="D10" i="14"/>
  <c r="C10" i="14"/>
  <c r="F9" i="14"/>
  <c r="E9" i="14"/>
  <c r="D9" i="14"/>
  <c r="C9" i="14"/>
  <c r="F8" i="14"/>
  <c r="E8" i="14"/>
  <c r="D8" i="14"/>
  <c r="C8" i="14"/>
  <c r="F7" i="14"/>
  <c r="E7" i="14"/>
  <c r="D7" i="14"/>
  <c r="C7" i="14"/>
  <c r="F6" i="14"/>
  <c r="E6" i="14"/>
  <c r="D6" i="14"/>
  <c r="C6" i="14"/>
  <c r="F5" i="14"/>
  <c r="E5" i="14"/>
  <c r="D5" i="14"/>
  <c r="C5" i="14"/>
  <c r="F4" i="14"/>
  <c r="E4" i="14"/>
  <c r="D4" i="14"/>
  <c r="C4" i="14"/>
  <c r="F3" i="14"/>
  <c r="D34" i="14" s="1"/>
  <c r="E3" i="14"/>
  <c r="D3" i="14"/>
  <c r="D43" i="14" s="1"/>
  <c r="J43" i="14" s="1"/>
  <c r="C3" i="14"/>
  <c r="F17" i="15"/>
  <c r="E17" i="15"/>
  <c r="D17" i="15"/>
  <c r="F16" i="15"/>
  <c r="E16" i="15"/>
  <c r="D16" i="15"/>
  <c r="F15" i="15"/>
  <c r="E15" i="15"/>
  <c r="D15" i="15"/>
  <c r="F14" i="15"/>
  <c r="E14" i="15"/>
  <c r="D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10" i="15"/>
  <c r="E10" i="15"/>
  <c r="D10" i="15"/>
  <c r="C10" i="15"/>
  <c r="F9" i="15"/>
  <c r="E9" i="15"/>
  <c r="D9" i="15"/>
  <c r="C9" i="15"/>
  <c r="F8" i="15"/>
  <c r="E8" i="15"/>
  <c r="D8" i="15"/>
  <c r="C8" i="15"/>
  <c r="F7" i="15"/>
  <c r="E7" i="15"/>
  <c r="D7" i="15"/>
  <c r="C7" i="15"/>
  <c r="F6" i="15"/>
  <c r="E6" i="15"/>
  <c r="D6" i="15"/>
  <c r="C6" i="15"/>
  <c r="F5" i="15"/>
  <c r="E5" i="15"/>
  <c r="D5" i="15"/>
  <c r="C5" i="15"/>
  <c r="F4" i="15"/>
  <c r="E4" i="15"/>
  <c r="D4" i="15"/>
  <c r="C4" i="15"/>
  <c r="F3" i="15"/>
  <c r="E3" i="15"/>
  <c r="D3" i="15"/>
  <c r="C3" i="15"/>
  <c r="C4" i="16"/>
  <c r="C5" i="16"/>
  <c r="C6" i="16"/>
  <c r="C7" i="16"/>
  <c r="C8" i="16"/>
  <c r="C9" i="16"/>
  <c r="C10" i="16"/>
  <c r="C11" i="16"/>
  <c r="C12" i="16"/>
  <c r="C13" i="16"/>
  <c r="C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3" i="16"/>
  <c r="B19" i="14"/>
  <c r="B18" i="14"/>
  <c r="J13" i="14"/>
  <c r="I13" i="14"/>
  <c r="H13" i="14"/>
  <c r="G13" i="14"/>
  <c r="J12" i="14"/>
  <c r="I12" i="14"/>
  <c r="H12" i="14"/>
  <c r="G12" i="14"/>
  <c r="J11" i="14"/>
  <c r="I11" i="14"/>
  <c r="H11" i="14"/>
  <c r="G11" i="14"/>
  <c r="J10" i="14"/>
  <c r="I10" i="14"/>
  <c r="H10" i="14"/>
  <c r="G10" i="14"/>
  <c r="J9" i="14"/>
  <c r="I9" i="14"/>
  <c r="H9" i="14"/>
  <c r="G9" i="14"/>
  <c r="H8" i="14"/>
  <c r="G8" i="14"/>
  <c r="H7" i="14"/>
  <c r="G7" i="14"/>
  <c r="H6" i="14"/>
  <c r="G6" i="14"/>
  <c r="H5" i="14"/>
  <c r="G5" i="14"/>
  <c r="H4" i="14"/>
  <c r="G4" i="14"/>
  <c r="H3" i="14"/>
  <c r="G3" i="14"/>
  <c r="P2" i="14"/>
  <c r="P3" i="14" s="1"/>
  <c r="O2" i="14"/>
  <c r="U2" i="14" s="1"/>
  <c r="U5" i="14" s="1"/>
  <c r="N2" i="14"/>
  <c r="T2" i="14" s="1"/>
  <c r="T5" i="14" s="1"/>
  <c r="M2" i="14"/>
  <c r="S2" i="14" s="1"/>
  <c r="S5" i="14" s="1"/>
  <c r="I36" i="16"/>
  <c r="J36" i="16"/>
  <c r="K36" i="16"/>
  <c r="I37" i="16"/>
  <c r="J37" i="16"/>
  <c r="K37" i="16"/>
  <c r="I38" i="16"/>
  <c r="J38" i="16"/>
  <c r="K38" i="16"/>
  <c r="I39" i="16"/>
  <c r="J39" i="16"/>
  <c r="K39" i="16"/>
  <c r="I40" i="16"/>
  <c r="J40" i="16"/>
  <c r="K40" i="16"/>
  <c r="I41" i="16"/>
  <c r="J41" i="16"/>
  <c r="K41" i="16"/>
  <c r="I42" i="16"/>
  <c r="J42" i="16"/>
  <c r="K42" i="16"/>
  <c r="I43" i="16"/>
  <c r="J43" i="16"/>
  <c r="K43" i="16"/>
  <c r="I44" i="16"/>
  <c r="J44" i="16"/>
  <c r="K44" i="16"/>
  <c r="I45" i="16"/>
  <c r="J45" i="16"/>
  <c r="K45" i="16"/>
  <c r="I46" i="16"/>
  <c r="J46" i="16"/>
  <c r="K46" i="16"/>
  <c r="I47" i="16"/>
  <c r="J47" i="16"/>
  <c r="K47" i="16"/>
  <c r="I48" i="16"/>
  <c r="J48" i="16"/>
  <c r="K48" i="16"/>
  <c r="I49" i="16"/>
  <c r="J49" i="16"/>
  <c r="K49" i="16"/>
  <c r="I50" i="16"/>
  <c r="J50" i="16"/>
  <c r="K50" i="16"/>
  <c r="I51" i="16"/>
  <c r="J51" i="16"/>
  <c r="K51" i="16"/>
  <c r="I52" i="16"/>
  <c r="J52" i="16"/>
  <c r="K52" i="16"/>
  <c r="I53" i="16"/>
  <c r="J53" i="16"/>
  <c r="K53" i="16"/>
  <c r="I54" i="16"/>
  <c r="J54" i="16"/>
  <c r="K54" i="16"/>
  <c r="I55" i="16"/>
  <c r="J55" i="16"/>
  <c r="K55" i="16"/>
  <c r="I56" i="16"/>
  <c r="J56" i="16"/>
  <c r="K56" i="16"/>
  <c r="I57" i="16"/>
  <c r="J57" i="16"/>
  <c r="K57" i="16"/>
  <c r="I58" i="16"/>
  <c r="J58" i="16"/>
  <c r="K58" i="16"/>
  <c r="I59" i="16"/>
  <c r="J59" i="16"/>
  <c r="K59" i="16"/>
  <c r="I60" i="16"/>
  <c r="J60" i="16"/>
  <c r="K60" i="16"/>
  <c r="I61" i="16"/>
  <c r="J61" i="16"/>
  <c r="K61" i="16"/>
  <c r="I62" i="16"/>
  <c r="J62" i="16"/>
  <c r="K62" i="16"/>
  <c r="I63" i="16"/>
  <c r="J63" i="16"/>
  <c r="K63" i="16"/>
  <c r="I64" i="16"/>
  <c r="J64" i="16"/>
  <c r="K64" i="16"/>
  <c r="I65" i="16"/>
  <c r="J65" i="16"/>
  <c r="K65" i="16"/>
  <c r="I66" i="16"/>
  <c r="J66" i="16"/>
  <c r="K66" i="16"/>
  <c r="I67" i="16"/>
  <c r="J67" i="16"/>
  <c r="K67" i="16"/>
  <c r="I68" i="16"/>
  <c r="J68" i="16"/>
  <c r="K68" i="16"/>
  <c r="I69" i="16"/>
  <c r="J69" i="16"/>
  <c r="K69" i="16"/>
  <c r="I70" i="16"/>
  <c r="J70" i="16"/>
  <c r="K70" i="16"/>
  <c r="I71" i="16"/>
  <c r="J71" i="16"/>
  <c r="K71" i="16"/>
  <c r="I72" i="16"/>
  <c r="J72" i="16"/>
  <c r="K72" i="16"/>
  <c r="I73" i="16"/>
  <c r="J73" i="16"/>
  <c r="K73" i="16"/>
  <c r="I74" i="16"/>
  <c r="J74" i="16"/>
  <c r="K74" i="16"/>
  <c r="I75" i="16"/>
  <c r="J75" i="16"/>
  <c r="K75" i="16"/>
  <c r="B19" i="16"/>
  <c r="B18" i="16"/>
  <c r="D17" i="16"/>
  <c r="D16" i="16"/>
  <c r="D15" i="16"/>
  <c r="D14" i="16"/>
  <c r="J13" i="16"/>
  <c r="I13" i="16"/>
  <c r="H13" i="16"/>
  <c r="G13" i="16"/>
  <c r="D13" i="16"/>
  <c r="J12" i="16"/>
  <c r="I12" i="16"/>
  <c r="H12" i="16"/>
  <c r="G12" i="16"/>
  <c r="D12" i="16"/>
  <c r="J11" i="16"/>
  <c r="I11" i="16"/>
  <c r="H11" i="16"/>
  <c r="G11" i="16"/>
  <c r="D11" i="16"/>
  <c r="J10" i="16"/>
  <c r="I10" i="16"/>
  <c r="H10" i="16"/>
  <c r="G10" i="16"/>
  <c r="D10" i="16"/>
  <c r="J9" i="16"/>
  <c r="I9" i="16"/>
  <c r="H9" i="16"/>
  <c r="G9" i="16"/>
  <c r="D9" i="16"/>
  <c r="H8" i="16"/>
  <c r="G8" i="16"/>
  <c r="D8" i="16"/>
  <c r="H7" i="16"/>
  <c r="G7" i="16"/>
  <c r="D7" i="16"/>
  <c r="H6" i="16"/>
  <c r="G6" i="16"/>
  <c r="D6" i="16"/>
  <c r="H5" i="16"/>
  <c r="G5" i="16"/>
  <c r="D5" i="16"/>
  <c r="H4" i="16"/>
  <c r="G4" i="16"/>
  <c r="D4" i="16"/>
  <c r="H3" i="16"/>
  <c r="G3" i="16"/>
  <c r="D3" i="16"/>
  <c r="P2" i="16"/>
  <c r="O2" i="16"/>
  <c r="N2" i="16"/>
  <c r="T2" i="16" s="1"/>
  <c r="M2" i="16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P2" i="15"/>
  <c r="O2" i="15"/>
  <c r="N2" i="15"/>
  <c r="M2" i="15"/>
  <c r="G3" i="15"/>
  <c r="G4" i="15"/>
  <c r="G5" i="15"/>
  <c r="B19" i="15"/>
  <c r="B20" i="15"/>
  <c r="B21" i="15"/>
  <c r="B18" i="15"/>
  <c r="H29" i="19" l="1"/>
  <c r="I29" i="19"/>
  <c r="M3" i="21"/>
  <c r="O5" i="21"/>
  <c r="O7" i="21"/>
  <c r="O9" i="21"/>
  <c r="O11" i="21"/>
  <c r="O13" i="21"/>
  <c r="O15" i="21"/>
  <c r="O17" i="21"/>
  <c r="N3" i="21"/>
  <c r="M6" i="21"/>
  <c r="M8" i="21"/>
  <c r="M10" i="21"/>
  <c r="M12" i="21"/>
  <c r="M14" i="21"/>
  <c r="M16" i="21"/>
  <c r="N6" i="21"/>
  <c r="N8" i="21"/>
  <c r="N10" i="21"/>
  <c r="N12" i="21"/>
  <c r="N14" i="21"/>
  <c r="N16" i="21"/>
  <c r="M4" i="21"/>
  <c r="N4" i="21"/>
  <c r="P6" i="21"/>
  <c r="P8" i="21"/>
  <c r="P10" i="21"/>
  <c r="P12" i="21"/>
  <c r="P14" i="21"/>
  <c r="P16" i="21"/>
  <c r="M5" i="21"/>
  <c r="M7" i="21"/>
  <c r="M9" i="21"/>
  <c r="M11" i="21"/>
  <c r="M13" i="21"/>
  <c r="M15" i="21"/>
  <c r="N5" i="21"/>
  <c r="N7" i="21"/>
  <c r="N9" i="21"/>
  <c r="N11" i="21"/>
  <c r="N13" i="21"/>
  <c r="N15" i="21"/>
  <c r="P17" i="14"/>
  <c r="P15" i="14"/>
  <c r="P13" i="14"/>
  <c r="P11" i="14"/>
  <c r="P9" i="14"/>
  <c r="P7" i="14"/>
  <c r="P5" i="14"/>
  <c r="T3" i="14"/>
  <c r="O17" i="14"/>
  <c r="O15" i="14"/>
  <c r="O13" i="14"/>
  <c r="O11" i="14"/>
  <c r="O9" i="14"/>
  <c r="O7" i="14"/>
  <c r="O5" i="14"/>
  <c r="S3" i="14"/>
  <c r="U16" i="14"/>
  <c r="U14" i="14"/>
  <c r="U12" i="14"/>
  <c r="U10" i="14"/>
  <c r="U8" i="14"/>
  <c r="U6" i="14"/>
  <c r="U4" i="14"/>
  <c r="N17" i="14"/>
  <c r="N15" i="14"/>
  <c r="N13" i="14"/>
  <c r="N11" i="14"/>
  <c r="N9" i="14"/>
  <c r="N7" i="14"/>
  <c r="N5" i="14"/>
  <c r="T16" i="14"/>
  <c r="T14" i="14"/>
  <c r="T12" i="14"/>
  <c r="T10" i="14"/>
  <c r="T8" i="14"/>
  <c r="T6" i="14"/>
  <c r="T4" i="14"/>
  <c r="M17" i="14"/>
  <c r="M15" i="14"/>
  <c r="M13" i="14"/>
  <c r="M11" i="14"/>
  <c r="M9" i="14"/>
  <c r="M7" i="14"/>
  <c r="M5" i="14"/>
  <c r="U3" i="14"/>
  <c r="S16" i="14"/>
  <c r="S14" i="14"/>
  <c r="S12" i="14"/>
  <c r="S10" i="14"/>
  <c r="S8" i="14"/>
  <c r="S6" i="14"/>
  <c r="S4" i="14"/>
  <c r="M3" i="14"/>
  <c r="P16" i="14"/>
  <c r="P14" i="14"/>
  <c r="P12" i="14"/>
  <c r="P10" i="14"/>
  <c r="P8" i="14"/>
  <c r="P6" i="14"/>
  <c r="P4" i="14"/>
  <c r="O16" i="14"/>
  <c r="O14" i="14"/>
  <c r="O12" i="14"/>
  <c r="O10" i="14"/>
  <c r="O8" i="14"/>
  <c r="O6" i="14"/>
  <c r="O4" i="14"/>
  <c r="U17" i="14"/>
  <c r="U15" i="14"/>
  <c r="U13" i="14"/>
  <c r="U11" i="14"/>
  <c r="U9" i="14"/>
  <c r="U7" i="14"/>
  <c r="O3" i="14"/>
  <c r="N16" i="14"/>
  <c r="N14" i="14"/>
  <c r="N12" i="14"/>
  <c r="N10" i="14"/>
  <c r="N8" i="14"/>
  <c r="N6" i="14"/>
  <c r="N4" i="14"/>
  <c r="T17" i="14"/>
  <c r="T15" i="14"/>
  <c r="T13" i="14"/>
  <c r="T11" i="14"/>
  <c r="T9" i="14"/>
  <c r="T7" i="14"/>
  <c r="N3" i="14"/>
  <c r="M16" i="14"/>
  <c r="M14" i="14"/>
  <c r="M12" i="14"/>
  <c r="M10" i="14"/>
  <c r="M8" i="14"/>
  <c r="M6" i="14"/>
  <c r="M4" i="14"/>
  <c r="S17" i="14"/>
  <c r="S15" i="14"/>
  <c r="S13" i="14"/>
  <c r="S11" i="14"/>
  <c r="S9" i="14"/>
  <c r="S7" i="14"/>
  <c r="P4" i="17"/>
  <c r="V2" i="17"/>
  <c r="V6" i="17" s="1"/>
  <c r="P12" i="17"/>
  <c r="P11" i="17"/>
  <c r="P10" i="17"/>
  <c r="P9" i="17"/>
  <c r="O14" i="17"/>
  <c r="O15" i="16"/>
  <c r="U2" i="16"/>
  <c r="U14" i="16" s="1"/>
  <c r="O13" i="17"/>
  <c r="M14" i="17"/>
  <c r="O14" i="16"/>
  <c r="P5" i="17"/>
  <c r="D32" i="15"/>
  <c r="O9" i="16"/>
  <c r="P14" i="17"/>
  <c r="M16" i="16"/>
  <c r="M17" i="17"/>
  <c r="T13" i="16"/>
  <c r="M3" i="16"/>
  <c r="P17" i="16"/>
  <c r="V8" i="17"/>
  <c r="V2" i="16"/>
  <c r="V15" i="16" s="1"/>
  <c r="O5" i="16"/>
  <c r="P13" i="16"/>
  <c r="M15" i="16"/>
  <c r="D35" i="14"/>
  <c r="M13" i="17"/>
  <c r="P8" i="17"/>
  <c r="O11" i="17"/>
  <c r="D33" i="15"/>
  <c r="D32" i="14"/>
  <c r="M12" i="17"/>
  <c r="M7" i="17"/>
  <c r="N4" i="17"/>
  <c r="D31" i="21"/>
  <c r="N3" i="17"/>
  <c r="P3" i="16"/>
  <c r="P11" i="16"/>
  <c r="M13" i="16"/>
  <c r="N14" i="17"/>
  <c r="V12" i="17"/>
  <c r="O10" i="17"/>
  <c r="O4" i="17"/>
  <c r="N16" i="16"/>
  <c r="O16" i="16"/>
  <c r="M5" i="16"/>
  <c r="M9" i="16"/>
  <c r="N14" i="16"/>
  <c r="P16" i="16"/>
  <c r="D33" i="14"/>
  <c r="N11" i="17"/>
  <c r="M10" i="17"/>
  <c r="O6" i="17"/>
  <c r="M5" i="17"/>
  <c r="M4" i="17"/>
  <c r="O3" i="17"/>
  <c r="U2" i="17"/>
  <c r="D31" i="15"/>
  <c r="T2" i="17"/>
  <c r="T7" i="17" s="1"/>
  <c r="S2" i="16"/>
  <c r="S16" i="16" s="1"/>
  <c r="P14" i="16"/>
  <c r="O15" i="17"/>
  <c r="O9" i="17"/>
  <c r="M9" i="17"/>
  <c r="N8" i="17"/>
  <c r="P7" i="17"/>
  <c r="M6" i="17"/>
  <c r="O5" i="17"/>
  <c r="V4" i="17"/>
  <c r="S2" i="17"/>
  <c r="S9" i="17" s="1"/>
  <c r="D35" i="15"/>
  <c r="O8" i="17"/>
  <c r="N6" i="17"/>
  <c r="D33" i="21"/>
  <c r="M11" i="16"/>
  <c r="P13" i="17"/>
  <c r="O12" i="17"/>
  <c r="N9" i="17"/>
  <c r="M8" i="17"/>
  <c r="O7" i="17"/>
  <c r="N5" i="17"/>
  <c r="D36" i="17"/>
  <c r="D34" i="21"/>
  <c r="D34" i="15"/>
  <c r="P7" i="16"/>
  <c r="N12" i="17"/>
  <c r="N7" i="17"/>
  <c r="D35" i="21"/>
  <c r="P15" i="16"/>
  <c r="N17" i="16"/>
  <c r="M7" i="16"/>
  <c r="M11" i="17"/>
  <c r="N10" i="17"/>
  <c r="P3" i="17"/>
  <c r="V16" i="17"/>
  <c r="G69" i="21"/>
  <c r="J69" i="14"/>
  <c r="G47" i="21"/>
  <c r="G41" i="21"/>
  <c r="G62" i="21"/>
  <c r="G41" i="14"/>
  <c r="J66" i="14"/>
  <c r="G58" i="14"/>
  <c r="G46" i="21"/>
  <c r="J53" i="14"/>
  <c r="G63" i="21"/>
  <c r="J45" i="14"/>
  <c r="G74" i="14"/>
  <c r="G51" i="14"/>
  <c r="G67" i="14"/>
  <c r="G39" i="14"/>
  <c r="G56" i="14"/>
  <c r="G72" i="14"/>
  <c r="J42" i="14"/>
  <c r="G54" i="21"/>
  <c r="G65" i="21"/>
  <c r="G40" i="14"/>
  <c r="G73" i="14"/>
  <c r="G39" i="21"/>
  <c r="G57" i="21"/>
  <c r="G59" i="14"/>
  <c r="G48" i="14"/>
  <c r="G64" i="14"/>
  <c r="G37" i="21"/>
  <c r="G55" i="21"/>
  <c r="G66" i="21"/>
  <c r="G57" i="14"/>
  <c r="G75" i="14"/>
  <c r="G49" i="14"/>
  <c r="G65" i="14"/>
  <c r="J61" i="14"/>
  <c r="G50" i="14"/>
  <c r="G49" i="21"/>
  <c r="J71" i="14"/>
  <c r="J47" i="14"/>
  <c r="J36" i="14"/>
  <c r="G71" i="21"/>
  <c r="G73" i="21"/>
  <c r="G44" i="14"/>
  <c r="G52" i="14"/>
  <c r="G60" i="14"/>
  <c r="G68" i="14"/>
  <c r="J38" i="14"/>
  <c r="J70" i="14"/>
  <c r="J62" i="14"/>
  <c r="J54" i="14"/>
  <c r="J46" i="14"/>
  <c r="G37" i="14"/>
  <c r="J63" i="14"/>
  <c r="J55" i="14"/>
  <c r="G70" i="21"/>
  <c r="E31" i="25"/>
  <c r="K31" i="25" s="1"/>
  <c r="U2" i="25"/>
  <c r="V2" i="25"/>
  <c r="Z2" i="25"/>
  <c r="AA2" i="25"/>
  <c r="G36" i="21"/>
  <c r="G44" i="21"/>
  <c r="G52" i="21"/>
  <c r="G60" i="21"/>
  <c r="G68" i="21"/>
  <c r="G38" i="21"/>
  <c r="G43" i="21"/>
  <c r="G51" i="21"/>
  <c r="G59" i="21"/>
  <c r="G67" i="21"/>
  <c r="G75" i="21"/>
  <c r="G40" i="21"/>
  <c r="G48" i="21"/>
  <c r="G56" i="21"/>
  <c r="G64" i="21"/>
  <c r="G72" i="21"/>
  <c r="S2" i="21"/>
  <c r="T2" i="21"/>
  <c r="U2" i="21"/>
  <c r="V2" i="21"/>
  <c r="P15" i="17"/>
  <c r="P17" i="17"/>
  <c r="O16" i="17"/>
  <c r="N15" i="17"/>
  <c r="V13" i="17"/>
  <c r="V11" i="17"/>
  <c r="V9" i="17"/>
  <c r="V7" i="17"/>
  <c r="V5" i="17"/>
  <c r="V3" i="17"/>
  <c r="AC2" i="17"/>
  <c r="P16" i="17"/>
  <c r="M3" i="17"/>
  <c r="O17" i="17"/>
  <c r="N16" i="17"/>
  <c r="M15" i="17"/>
  <c r="V14" i="17"/>
  <c r="U13" i="17"/>
  <c r="U11" i="17"/>
  <c r="AB2" i="17"/>
  <c r="D31" i="17"/>
  <c r="D33" i="17"/>
  <c r="D34" i="17"/>
  <c r="N17" i="17"/>
  <c r="M16" i="17"/>
  <c r="V15" i="17"/>
  <c r="T11" i="17"/>
  <c r="T17" i="17"/>
  <c r="S13" i="17"/>
  <c r="S11" i="17"/>
  <c r="D35" i="17"/>
  <c r="D32" i="17"/>
  <c r="G43" i="14"/>
  <c r="D31" i="14"/>
  <c r="AB2" i="14"/>
  <c r="V2" i="14"/>
  <c r="Z2" i="14"/>
  <c r="AA2" i="14"/>
  <c r="O17" i="16"/>
  <c r="S4" i="16"/>
  <c r="N3" i="16"/>
  <c r="N5" i="16"/>
  <c r="N7" i="16"/>
  <c r="T8" i="16"/>
  <c r="N9" i="16"/>
  <c r="T10" i="16"/>
  <c r="N11" i="16"/>
  <c r="N13" i="16"/>
  <c r="O7" i="16"/>
  <c r="U8" i="16"/>
  <c r="U12" i="16"/>
  <c r="AB2" i="16"/>
  <c r="U3" i="16"/>
  <c r="O4" i="16"/>
  <c r="U5" i="16"/>
  <c r="O6" i="16"/>
  <c r="U7" i="16"/>
  <c r="O8" i="16"/>
  <c r="U9" i="16"/>
  <c r="O10" i="16"/>
  <c r="U11" i="16"/>
  <c r="O12" i="16"/>
  <c r="U13" i="16"/>
  <c r="V14" i="16"/>
  <c r="AC2" i="16"/>
  <c r="V3" i="16"/>
  <c r="P4" i="16"/>
  <c r="V5" i="16"/>
  <c r="P6" i="16"/>
  <c r="V7" i="16"/>
  <c r="P8" i="16"/>
  <c r="V9" i="16"/>
  <c r="P10" i="16"/>
  <c r="V11" i="16"/>
  <c r="P12" i="16"/>
  <c r="V13" i="16"/>
  <c r="M14" i="16"/>
  <c r="N15" i="16"/>
  <c r="S8" i="16"/>
  <c r="S10" i="16"/>
  <c r="S17" i="16"/>
  <c r="S15" i="16"/>
  <c r="T16" i="16"/>
  <c r="U17" i="16"/>
  <c r="T4" i="16"/>
  <c r="T6" i="16"/>
  <c r="T12" i="16"/>
  <c r="T17" i="16"/>
  <c r="S12" i="16"/>
  <c r="O3" i="16"/>
  <c r="U4" i="16"/>
  <c r="O11" i="16"/>
  <c r="O13" i="16"/>
  <c r="P5" i="16"/>
  <c r="V8" i="16"/>
  <c r="P9" i="16"/>
  <c r="V12" i="16"/>
  <c r="S14" i="16"/>
  <c r="T15" i="16"/>
  <c r="U16" i="16"/>
  <c r="V17" i="16"/>
  <c r="S3" i="16"/>
  <c r="M4" i="16"/>
  <c r="S5" i="16"/>
  <c r="M6" i="16"/>
  <c r="S7" i="16"/>
  <c r="M8" i="16"/>
  <c r="S9" i="16"/>
  <c r="M10" i="16"/>
  <c r="S11" i="16"/>
  <c r="M12" i="16"/>
  <c r="S13" i="16"/>
  <c r="T14" i="16"/>
  <c r="U15" i="16"/>
  <c r="V16" i="16"/>
  <c r="M17" i="16"/>
  <c r="U6" i="16"/>
  <c r="U10" i="16"/>
  <c r="V4" i="16"/>
  <c r="V6" i="16"/>
  <c r="V10" i="16"/>
  <c r="AA2" i="16"/>
  <c r="AA13" i="16" s="1"/>
  <c r="T3" i="16"/>
  <c r="N4" i="16"/>
  <c r="T5" i="16"/>
  <c r="N6" i="16"/>
  <c r="T7" i="16"/>
  <c r="N8" i="16"/>
  <c r="T9" i="16"/>
  <c r="N10" i="16"/>
  <c r="T11" i="16"/>
  <c r="N12" i="16"/>
  <c r="O18" i="14" l="1"/>
  <c r="P18" i="14"/>
  <c r="N18" i="14"/>
  <c r="M18" i="14"/>
  <c r="T16" i="21"/>
  <c r="T14" i="21"/>
  <c r="T12" i="21"/>
  <c r="T10" i="21"/>
  <c r="T8" i="21"/>
  <c r="T6" i="21"/>
  <c r="T3" i="21"/>
  <c r="T17" i="21"/>
  <c r="T15" i="21"/>
  <c r="T13" i="21"/>
  <c r="T11" i="21"/>
  <c r="T9" i="21"/>
  <c r="T7" i="21"/>
  <c r="T5" i="21"/>
  <c r="T4" i="21"/>
  <c r="S16" i="21"/>
  <c r="S14" i="21"/>
  <c r="S12" i="21"/>
  <c r="S10" i="21"/>
  <c r="S8" i="21"/>
  <c r="S6" i="21"/>
  <c r="S3" i="21"/>
  <c r="S17" i="21"/>
  <c r="S15" i="21"/>
  <c r="S13" i="21"/>
  <c r="S11" i="21"/>
  <c r="S9" i="21"/>
  <c r="S7" i="21"/>
  <c r="S5" i="21"/>
  <c r="S4" i="21"/>
  <c r="U3" i="21"/>
  <c r="U17" i="21"/>
  <c r="U15" i="21"/>
  <c r="U13" i="21"/>
  <c r="U11" i="21"/>
  <c r="U9" i="21"/>
  <c r="U7" i="21"/>
  <c r="U5" i="21"/>
  <c r="U4" i="21"/>
  <c r="U16" i="21"/>
  <c r="U14" i="21"/>
  <c r="U12" i="21"/>
  <c r="U10" i="21"/>
  <c r="U8" i="21"/>
  <c r="U6" i="21"/>
  <c r="V3" i="21"/>
  <c r="V17" i="21"/>
  <c r="V15" i="21"/>
  <c r="V13" i="21"/>
  <c r="V11" i="21"/>
  <c r="V9" i="21"/>
  <c r="V7" i="21"/>
  <c r="V5" i="21"/>
  <c r="V4" i="21"/>
  <c r="V16" i="21"/>
  <c r="V14" i="21"/>
  <c r="V12" i="21"/>
  <c r="V10" i="21"/>
  <c r="V8" i="21"/>
  <c r="V6" i="21"/>
  <c r="AB5" i="14"/>
  <c r="AB7" i="14"/>
  <c r="AB9" i="14"/>
  <c r="AB11" i="14"/>
  <c r="AB13" i="14"/>
  <c r="AB15" i="14"/>
  <c r="AB17" i="14"/>
  <c r="AB3" i="14"/>
  <c r="AB4" i="14"/>
  <c r="AB6" i="14"/>
  <c r="AB8" i="14"/>
  <c r="AB10" i="14"/>
  <c r="AB12" i="14"/>
  <c r="AB14" i="14"/>
  <c r="AB16" i="14"/>
  <c r="AA6" i="14"/>
  <c r="AA8" i="14"/>
  <c r="AA10" i="14"/>
  <c r="AA12" i="14"/>
  <c r="AA14" i="14"/>
  <c r="AA16" i="14"/>
  <c r="AA5" i="14"/>
  <c r="AA7" i="14"/>
  <c r="AA9" i="14"/>
  <c r="AA11" i="14"/>
  <c r="AA13" i="14"/>
  <c r="AA15" i="14"/>
  <c r="AA17" i="14"/>
  <c r="Z6" i="14"/>
  <c r="Z8" i="14"/>
  <c r="Z10" i="14"/>
  <c r="Z12" i="14"/>
  <c r="Z14" i="14"/>
  <c r="Z16" i="14"/>
  <c r="Z5" i="14"/>
  <c r="Z7" i="14"/>
  <c r="Z9" i="14"/>
  <c r="Z11" i="14"/>
  <c r="Z13" i="14"/>
  <c r="Z15" i="14"/>
  <c r="Z17" i="14"/>
  <c r="V5" i="14"/>
  <c r="V7" i="14"/>
  <c r="V9" i="14"/>
  <c r="V11" i="14"/>
  <c r="V13" i="14"/>
  <c r="V15" i="14"/>
  <c r="V17" i="14"/>
  <c r="V3" i="14"/>
  <c r="V4" i="14"/>
  <c r="V6" i="14"/>
  <c r="V8" i="14"/>
  <c r="V10" i="14"/>
  <c r="V12" i="14"/>
  <c r="V14" i="14"/>
  <c r="V16" i="14"/>
  <c r="T9" i="17"/>
  <c r="V10" i="17"/>
  <c r="T13" i="17"/>
  <c r="V17" i="17"/>
  <c r="AA2" i="17"/>
  <c r="T3" i="17"/>
  <c r="T5" i="17"/>
  <c r="S17" i="17"/>
  <c r="N18" i="17"/>
  <c r="S6" i="16"/>
  <c r="S18" i="16" s="1"/>
  <c r="Z2" i="16"/>
  <c r="Z2" i="17"/>
  <c r="S8" i="17"/>
  <c r="S6" i="17"/>
  <c r="S10" i="17"/>
  <c r="S14" i="17"/>
  <c r="S12" i="17"/>
  <c r="U15" i="17"/>
  <c r="U12" i="17"/>
  <c r="U6" i="17"/>
  <c r="U4" i="17"/>
  <c r="U10" i="17"/>
  <c r="U16" i="17"/>
  <c r="U17" i="17"/>
  <c r="U8" i="17"/>
  <c r="S16" i="17"/>
  <c r="O18" i="17"/>
  <c r="P18" i="17"/>
  <c r="S15" i="17"/>
  <c r="U14" i="17"/>
  <c r="U3" i="17"/>
  <c r="S5" i="17"/>
  <c r="U7" i="17"/>
  <c r="T14" i="17"/>
  <c r="T15" i="17"/>
  <c r="T8" i="17"/>
  <c r="T4" i="17"/>
  <c r="T10" i="17"/>
  <c r="T16" i="17"/>
  <c r="T12" i="17"/>
  <c r="T6" i="17"/>
  <c r="S3" i="17"/>
  <c r="U5" i="17"/>
  <c r="S7" i="17"/>
  <c r="U9" i="17"/>
  <c r="S4" i="17"/>
  <c r="AB2" i="25"/>
  <c r="AC2" i="25"/>
  <c r="Z2" i="21"/>
  <c r="AC2" i="21"/>
  <c r="N18" i="21"/>
  <c r="AA2" i="21"/>
  <c r="O18" i="21"/>
  <c r="P18" i="21"/>
  <c r="AB2" i="21"/>
  <c r="M18" i="21"/>
  <c r="AC16" i="17"/>
  <c r="AC15" i="17"/>
  <c r="AC14" i="17"/>
  <c r="AC9" i="17"/>
  <c r="AC13" i="17"/>
  <c r="AC7" i="17"/>
  <c r="AC4" i="17"/>
  <c r="AC6" i="17"/>
  <c r="AC8" i="17"/>
  <c r="AC10" i="17"/>
  <c r="AC12" i="17"/>
  <c r="AC17" i="17"/>
  <c r="AC3" i="17"/>
  <c r="AC5" i="17"/>
  <c r="AC11" i="17"/>
  <c r="AB15" i="17"/>
  <c r="AB14" i="17"/>
  <c r="AB7" i="17"/>
  <c r="AB11" i="17"/>
  <c r="AB3" i="17"/>
  <c r="AB5" i="17"/>
  <c r="AB13" i="17"/>
  <c r="AB4" i="17"/>
  <c r="AB6" i="17"/>
  <c r="AB8" i="17"/>
  <c r="AB10" i="17"/>
  <c r="AB12" i="17"/>
  <c r="AB17" i="17"/>
  <c r="AB16" i="17"/>
  <c r="AB9" i="17"/>
  <c r="AA5" i="17"/>
  <c r="AA11" i="17"/>
  <c r="AA6" i="17"/>
  <c r="AA8" i="17"/>
  <c r="AA10" i="17"/>
  <c r="AA12" i="17"/>
  <c r="AA17" i="17"/>
  <c r="AA7" i="17"/>
  <c r="AA13" i="17"/>
  <c r="AA16" i="17"/>
  <c r="AA14" i="17"/>
  <c r="AA15" i="17"/>
  <c r="AA9" i="17"/>
  <c r="M18" i="17"/>
  <c r="AC2" i="14"/>
  <c r="P18" i="16"/>
  <c r="M18" i="16"/>
  <c r="O18" i="16"/>
  <c r="AB13" i="16"/>
  <c r="AB11" i="16"/>
  <c r="AB7" i="16"/>
  <c r="AB5" i="16"/>
  <c r="AB14" i="16"/>
  <c r="AB16" i="16"/>
  <c r="AB12" i="16"/>
  <c r="AB10" i="16"/>
  <c r="AB8" i="16"/>
  <c r="AB6" i="16"/>
  <c r="AB4" i="16"/>
  <c r="AB9" i="16"/>
  <c r="AB15" i="16"/>
  <c r="AB17" i="16"/>
  <c r="AA17" i="16"/>
  <c r="AA12" i="16"/>
  <c r="AA10" i="16"/>
  <c r="AA8" i="16"/>
  <c r="AA6" i="16"/>
  <c r="AA15" i="16"/>
  <c r="AA11" i="16"/>
  <c r="AA9" i="16"/>
  <c r="AA7" i="16"/>
  <c r="AA5" i="16"/>
  <c r="AA14" i="16"/>
  <c r="AA16" i="16"/>
  <c r="V18" i="16"/>
  <c r="AC13" i="16"/>
  <c r="AC11" i="16"/>
  <c r="AC9" i="16"/>
  <c r="AC7" i="16"/>
  <c r="AC5" i="16"/>
  <c r="AC15" i="16"/>
  <c r="AC14" i="16"/>
  <c r="AC16" i="16"/>
  <c r="AC17" i="16"/>
  <c r="AC12" i="16"/>
  <c r="AC10" i="16"/>
  <c r="AC8" i="16"/>
  <c r="AC6" i="16"/>
  <c r="AC4" i="16"/>
  <c r="N18" i="16"/>
  <c r="Z16" i="16"/>
  <c r="Z7" i="16"/>
  <c r="Z17" i="16"/>
  <c r="Z12" i="16"/>
  <c r="Z10" i="16"/>
  <c r="Z8" i="16"/>
  <c r="Z6" i="16"/>
  <c r="Z13" i="16"/>
  <c r="Z11" i="16"/>
  <c r="Z9" i="16"/>
  <c r="Z14" i="16"/>
  <c r="Z15" i="16"/>
  <c r="Z5" i="16"/>
  <c r="T18" i="16"/>
  <c r="U18" i="16"/>
  <c r="C37" i="12"/>
  <c r="C38" i="12"/>
  <c r="C39" i="12"/>
  <c r="C40" i="12"/>
  <c r="C41" i="12"/>
  <c r="B25" i="13"/>
  <c r="B26" i="13" s="1"/>
  <c r="A26" i="13" s="1"/>
  <c r="B24" i="13"/>
  <c r="A24" i="13" s="1"/>
  <c r="H3" i="15"/>
  <c r="H4" i="15"/>
  <c r="H5" i="15"/>
  <c r="G6" i="15"/>
  <c r="H6" i="15"/>
  <c r="G7" i="15"/>
  <c r="H7" i="15"/>
  <c r="G8" i="15"/>
  <c r="H8" i="15"/>
  <c r="G9" i="15"/>
  <c r="H9" i="15"/>
  <c r="I9" i="15"/>
  <c r="J9" i="15"/>
  <c r="G10" i="15"/>
  <c r="H10" i="15"/>
  <c r="I10" i="15"/>
  <c r="J10" i="15"/>
  <c r="G11" i="15"/>
  <c r="H11" i="15"/>
  <c r="I11" i="15"/>
  <c r="J11" i="15"/>
  <c r="G12" i="15"/>
  <c r="H12" i="15"/>
  <c r="I12" i="15"/>
  <c r="J12" i="15"/>
  <c r="G13" i="15"/>
  <c r="H13" i="15"/>
  <c r="I13" i="15"/>
  <c r="J13" i="15"/>
  <c r="C2" i="13"/>
  <c r="C3" i="13"/>
  <c r="C4" i="13"/>
  <c r="C5" i="13"/>
  <c r="C6" i="13"/>
  <c r="C7" i="13"/>
  <c r="C8" i="13"/>
  <c r="C9" i="13"/>
  <c r="C10" i="13"/>
  <c r="C11" i="13"/>
  <c r="C12" i="13"/>
  <c r="B3" i="13"/>
  <c r="B27" i="13" s="1"/>
  <c r="B28" i="13" s="1"/>
  <c r="B4" i="13"/>
  <c r="B31" i="13" s="1"/>
  <c r="B5" i="13"/>
  <c r="B35" i="13" s="1"/>
  <c r="B36" i="13" s="1"/>
  <c r="B6" i="13"/>
  <c r="B39" i="13" s="1"/>
  <c r="B40" i="13" s="1"/>
  <c r="B7" i="13"/>
  <c r="B43" i="13" s="1"/>
  <c r="A43" i="13" s="1"/>
  <c r="B8" i="13"/>
  <c r="B9" i="13"/>
  <c r="B10" i="13"/>
  <c r="B11" i="13"/>
  <c r="B12" i="13"/>
  <c r="B2" i="13"/>
  <c r="B23" i="13" s="1"/>
  <c r="A23" i="13" s="1"/>
  <c r="D2" i="13"/>
  <c r="D23" i="13" s="1"/>
  <c r="G32" i="21" s="1"/>
  <c r="J32" i="21" s="1"/>
  <c r="E2" i="13"/>
  <c r="D24" i="13" s="1"/>
  <c r="F32" i="15" s="1"/>
  <c r="F2" i="13"/>
  <c r="D25" i="13" s="1"/>
  <c r="G2" i="13"/>
  <c r="D26" i="13" s="1"/>
  <c r="F35" i="15" s="1"/>
  <c r="D3" i="13"/>
  <c r="D27" i="13" s="1"/>
  <c r="E3" i="13"/>
  <c r="D28" i="13" s="1"/>
  <c r="F3" i="13"/>
  <c r="D29" i="13" s="1"/>
  <c r="G3" i="13"/>
  <c r="D30" i="13" s="1"/>
  <c r="D4" i="13"/>
  <c r="D31" i="13" s="1"/>
  <c r="E4" i="13"/>
  <c r="D32" i="13" s="1"/>
  <c r="F4" i="13"/>
  <c r="D33" i="13" s="1"/>
  <c r="G4" i="13"/>
  <c r="D34" i="13" s="1"/>
  <c r="D5" i="13"/>
  <c r="D35" i="13" s="1"/>
  <c r="E5" i="13"/>
  <c r="D36" i="13" s="1"/>
  <c r="F5" i="13"/>
  <c r="D37" i="13" s="1"/>
  <c r="G5" i="13"/>
  <c r="D38" i="13" s="1"/>
  <c r="D6" i="13"/>
  <c r="D39" i="13" s="1"/>
  <c r="E6" i="13"/>
  <c r="D40" i="13" s="1"/>
  <c r="F6" i="13"/>
  <c r="D41" i="13" s="1"/>
  <c r="G6" i="13"/>
  <c r="D42" i="13" s="1"/>
  <c r="D7" i="13"/>
  <c r="D43" i="13" s="1"/>
  <c r="E7" i="13"/>
  <c r="D44" i="13" s="1"/>
  <c r="F7" i="13"/>
  <c r="D45" i="13" s="1"/>
  <c r="G7" i="13"/>
  <c r="D46" i="13" s="1"/>
  <c r="D8" i="13"/>
  <c r="E8" i="13"/>
  <c r="F8" i="13"/>
  <c r="G8" i="13"/>
  <c r="D9" i="13"/>
  <c r="E9" i="13"/>
  <c r="F9" i="13"/>
  <c r="G9" i="13"/>
  <c r="D10" i="13"/>
  <c r="E10" i="13"/>
  <c r="F10" i="13"/>
  <c r="G10" i="13"/>
  <c r="D11" i="13"/>
  <c r="E11" i="13"/>
  <c r="F11" i="13"/>
  <c r="G11" i="13"/>
  <c r="D12" i="13"/>
  <c r="E12" i="13"/>
  <c r="F12" i="13"/>
  <c r="G12" i="13"/>
  <c r="E1" i="13"/>
  <c r="F1" i="13"/>
  <c r="G1" i="13"/>
  <c r="D1" i="13"/>
  <c r="G36" i="12"/>
  <c r="G37" i="12"/>
  <c r="I4" i="15" s="1"/>
  <c r="G40" i="12"/>
  <c r="G41" i="12"/>
  <c r="C36" i="12"/>
  <c r="A25" i="13" l="1"/>
  <c r="AA17" i="21"/>
  <c r="AA15" i="21"/>
  <c r="AA13" i="21"/>
  <c r="AA11" i="21"/>
  <c r="AA9" i="21"/>
  <c r="AA7" i="21"/>
  <c r="AA5" i="21"/>
  <c r="AA16" i="21"/>
  <c r="AA14" i="21"/>
  <c r="AA12" i="21"/>
  <c r="AA10" i="21"/>
  <c r="AA8" i="21"/>
  <c r="AA6" i="21"/>
  <c r="AA3" i="21"/>
  <c r="AC16" i="21"/>
  <c r="AC14" i="21"/>
  <c r="AC12" i="21"/>
  <c r="AC10" i="21"/>
  <c r="AC8" i="21"/>
  <c r="AC6" i="21"/>
  <c r="AC4" i="21"/>
  <c r="AC3" i="21"/>
  <c r="AC17" i="21"/>
  <c r="AC15" i="21"/>
  <c r="AC13" i="21"/>
  <c r="AC11" i="21"/>
  <c r="AC9" i="21"/>
  <c r="AC7" i="21"/>
  <c r="AC5" i="21"/>
  <c r="Z17" i="21"/>
  <c r="Z15" i="21"/>
  <c r="Z13" i="21"/>
  <c r="Z11" i="21"/>
  <c r="Z9" i="21"/>
  <c r="Z7" i="21"/>
  <c r="Z5" i="21"/>
  <c r="Z16" i="21"/>
  <c r="Z14" i="21"/>
  <c r="Z12" i="21"/>
  <c r="Z10" i="21"/>
  <c r="Z8" i="21"/>
  <c r="Z6" i="21"/>
  <c r="Z3" i="21"/>
  <c r="AB16" i="21"/>
  <c r="AB14" i="21"/>
  <c r="AB12" i="21"/>
  <c r="AB10" i="21"/>
  <c r="AB8" i="21"/>
  <c r="AB6" i="21"/>
  <c r="AB4" i="21"/>
  <c r="AB3" i="21"/>
  <c r="AB17" i="21"/>
  <c r="AB15" i="21"/>
  <c r="AB13" i="21"/>
  <c r="AB11" i="21"/>
  <c r="AB9" i="21"/>
  <c r="AB7" i="21"/>
  <c r="AB5" i="21"/>
  <c r="AC5" i="14"/>
  <c r="AC7" i="14"/>
  <c r="AC9" i="14"/>
  <c r="AC11" i="14"/>
  <c r="AC13" i="14"/>
  <c r="AC15" i="14"/>
  <c r="AC17" i="14"/>
  <c r="AC3" i="14"/>
  <c r="AC4" i="14"/>
  <c r="AC6" i="14"/>
  <c r="AC8" i="14"/>
  <c r="AC10" i="14"/>
  <c r="AC12" i="14"/>
  <c r="AC14" i="14"/>
  <c r="AC16" i="14"/>
  <c r="V18" i="17"/>
  <c r="M19" i="17"/>
  <c r="L32" i="21"/>
  <c r="S18" i="17"/>
  <c r="M19" i="21"/>
  <c r="M20" i="21" s="1"/>
  <c r="F35" i="17"/>
  <c r="I35" i="17" s="1"/>
  <c r="K35" i="17" s="1"/>
  <c r="J35" i="17" s="1"/>
  <c r="T18" i="17"/>
  <c r="U18" i="17"/>
  <c r="Z10" i="17"/>
  <c r="Z13" i="17"/>
  <c r="Z17" i="17"/>
  <c r="Z7" i="17"/>
  <c r="Z12" i="17"/>
  <c r="Z15" i="17"/>
  <c r="Z14" i="17"/>
  <c r="Z16" i="17"/>
  <c r="Z5" i="17"/>
  <c r="Z9" i="17"/>
  <c r="Z6" i="17"/>
  <c r="Z8" i="17"/>
  <c r="Z11" i="17"/>
  <c r="F36" i="17"/>
  <c r="I36" i="17" s="1"/>
  <c r="F33" i="17"/>
  <c r="I33" i="17" s="1"/>
  <c r="G33" i="14"/>
  <c r="J33" i="14" s="1"/>
  <c r="L33" i="14" s="1"/>
  <c r="K33" i="14" s="1"/>
  <c r="F34" i="15"/>
  <c r="I34" i="15" s="1"/>
  <c r="K34" i="15" s="1"/>
  <c r="F33" i="15"/>
  <c r="G34" i="21"/>
  <c r="G32" i="14"/>
  <c r="J32" i="14" s="1"/>
  <c r="AA3" i="14" s="1"/>
  <c r="G35" i="14"/>
  <c r="J35" i="14" s="1"/>
  <c r="L35" i="14" s="1"/>
  <c r="K35" i="14" s="1"/>
  <c r="G35" i="21"/>
  <c r="G34" i="14"/>
  <c r="J34" i="14" s="1"/>
  <c r="L34" i="14" s="1"/>
  <c r="K34" i="14" s="1"/>
  <c r="F32" i="17"/>
  <c r="I32" i="17" s="1"/>
  <c r="K32" i="17" s="1"/>
  <c r="J32" i="17" s="1"/>
  <c r="G33" i="21"/>
  <c r="F34" i="17"/>
  <c r="I34" i="17" s="1"/>
  <c r="K34" i="17" s="1"/>
  <c r="J34" i="17" s="1"/>
  <c r="F32" i="25"/>
  <c r="I32" i="25" s="1"/>
  <c r="K32" i="25" s="1"/>
  <c r="J32" i="25" s="1"/>
  <c r="I4" i="16"/>
  <c r="I4" i="14"/>
  <c r="I4" i="25"/>
  <c r="I4" i="17"/>
  <c r="I4" i="21"/>
  <c r="I3" i="14"/>
  <c r="I3" i="16"/>
  <c r="I3" i="25"/>
  <c r="I3" i="17"/>
  <c r="I3" i="21"/>
  <c r="I8" i="15"/>
  <c r="I8" i="21"/>
  <c r="I8" i="17"/>
  <c r="I8" i="25"/>
  <c r="I8" i="14"/>
  <c r="I8" i="16"/>
  <c r="I7" i="15"/>
  <c r="I7" i="17"/>
  <c r="I7" i="14"/>
  <c r="I7" i="16"/>
  <c r="I7" i="25"/>
  <c r="I7" i="21"/>
  <c r="J6" i="15"/>
  <c r="J6" i="21"/>
  <c r="J6" i="17"/>
  <c r="J6" i="14"/>
  <c r="J6" i="25"/>
  <c r="J6" i="16"/>
  <c r="J5" i="15"/>
  <c r="J5" i="21"/>
  <c r="J5" i="16"/>
  <c r="J5" i="25"/>
  <c r="J5" i="17"/>
  <c r="J5" i="14"/>
  <c r="I3" i="15"/>
  <c r="S18" i="21"/>
  <c r="T18" i="21"/>
  <c r="V18" i="21"/>
  <c r="U18" i="21"/>
  <c r="AC18" i="17"/>
  <c r="AB18" i="17"/>
  <c r="M19" i="16"/>
  <c r="S19" i="16"/>
  <c r="I35" i="15"/>
  <c r="K35" i="15" s="1"/>
  <c r="B37" i="13"/>
  <c r="A36" i="13"/>
  <c r="A31" i="13"/>
  <c r="B32" i="13"/>
  <c r="B29" i="13"/>
  <c r="A28" i="13"/>
  <c r="A35" i="13"/>
  <c r="A27" i="13"/>
  <c r="A39" i="13"/>
  <c r="B44" i="13"/>
  <c r="B41" i="13"/>
  <c r="A40" i="13"/>
  <c r="G39" i="12"/>
  <c r="G38" i="12"/>
  <c r="Z4" i="17" l="1"/>
  <c r="Z4" i="14"/>
  <c r="Z4" i="21"/>
  <c r="Z18" i="21" s="1"/>
  <c r="J28" i="19"/>
  <c r="Z3" i="14"/>
  <c r="AA3" i="17"/>
  <c r="L32" i="14"/>
  <c r="K32" i="14" s="1"/>
  <c r="S19" i="17"/>
  <c r="K32" i="21"/>
  <c r="J24" i="19"/>
  <c r="Z3" i="17"/>
  <c r="K33" i="17"/>
  <c r="J33" i="17" s="1"/>
  <c r="K36" i="17"/>
  <c r="J36" i="17"/>
  <c r="J8" i="15"/>
  <c r="J8" i="21"/>
  <c r="J8" i="16"/>
  <c r="J8" i="25"/>
  <c r="J8" i="17"/>
  <c r="J8" i="14"/>
  <c r="J7" i="15"/>
  <c r="J7" i="21"/>
  <c r="J7" i="17"/>
  <c r="J7" i="25"/>
  <c r="J7" i="14"/>
  <c r="J7" i="16"/>
  <c r="I5" i="15"/>
  <c r="I5" i="14"/>
  <c r="I5" i="25"/>
  <c r="I5" i="17"/>
  <c r="I5" i="16"/>
  <c r="I5" i="21"/>
  <c r="I6" i="15"/>
  <c r="I6" i="17"/>
  <c r="I6" i="14"/>
  <c r="I6" i="25"/>
  <c r="I6" i="16"/>
  <c r="I6" i="21"/>
  <c r="J3" i="21"/>
  <c r="J3" i="25"/>
  <c r="J3" i="17"/>
  <c r="J3" i="14"/>
  <c r="J3" i="16"/>
  <c r="J3" i="15"/>
  <c r="AB18" i="21"/>
  <c r="AC18" i="21"/>
  <c r="S19" i="21"/>
  <c r="B30" i="13"/>
  <c r="A30" i="13" s="1"/>
  <c r="A29" i="13"/>
  <c r="B33" i="13"/>
  <c r="A32" i="13"/>
  <c r="B38" i="13"/>
  <c r="A38" i="13" s="1"/>
  <c r="A37" i="13"/>
  <c r="B45" i="13"/>
  <c r="A44" i="13"/>
  <c r="B42" i="13"/>
  <c r="A42" i="13" s="1"/>
  <c r="A41" i="13"/>
  <c r="G31" i="21" l="1"/>
  <c r="J31" i="21" s="1"/>
  <c r="F31" i="25"/>
  <c r="I31" i="25" s="1"/>
  <c r="J31" i="25" s="1"/>
  <c r="G31" i="14"/>
  <c r="J31" i="14" s="1"/>
  <c r="F31" i="17"/>
  <c r="I31" i="17" s="1"/>
  <c r="Z18" i="17"/>
  <c r="L28" i="19"/>
  <c r="B34" i="13"/>
  <c r="A34" i="13" s="1"/>
  <c r="A33" i="13"/>
  <c r="B46" i="13"/>
  <c r="A46" i="13" s="1"/>
  <c r="A45" i="13"/>
  <c r="K31" i="17" l="1"/>
  <c r="J31" i="17" s="1"/>
  <c r="AA4" i="17"/>
  <c r="AA18" i="17" s="1"/>
  <c r="Z19" i="17" s="1"/>
  <c r="J30" i="14"/>
  <c r="L31" i="14"/>
  <c r="AA4" i="14"/>
  <c r="AA4" i="21"/>
  <c r="AA18" i="21" s="1"/>
  <c r="Z19" i="21" s="1"/>
  <c r="J30" i="21"/>
  <c r="J27" i="19" s="1"/>
  <c r="J29" i="19" s="1"/>
  <c r="L31" i="21"/>
  <c r="L30" i="21" s="1"/>
  <c r="L27" i="19" s="1"/>
  <c r="L29" i="19" s="1"/>
  <c r="L30" i="14" l="1"/>
  <c r="K31" i="14"/>
  <c r="K30" i="14" s="1"/>
  <c r="K31" i="21"/>
  <c r="M43" i="12"/>
  <c r="M44" i="12"/>
  <c r="M45" i="12"/>
  <c r="M46" i="12"/>
  <c r="M47" i="12"/>
  <c r="M48" i="12"/>
  <c r="M49" i="12"/>
  <c r="M50" i="12"/>
  <c r="H25" i="19"/>
  <c r="H51" i="19" s="1"/>
  <c r="I24" i="19"/>
  <c r="I25" i="19"/>
  <c r="I51" i="19" s="1"/>
  <c r="H24" i="19"/>
  <c r="D61" i="19"/>
  <c r="C61" i="19"/>
  <c r="D58" i="19"/>
  <c r="C58" i="19"/>
  <c r="D55" i="19"/>
  <c r="C55" i="19"/>
  <c r="D52" i="19"/>
  <c r="C52" i="19"/>
  <c r="D51" i="19"/>
  <c r="C51" i="19"/>
  <c r="D50" i="19"/>
  <c r="C50" i="19"/>
  <c r="D47" i="19"/>
  <c r="C47" i="19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31" i="25"/>
  <c r="C5" i="24"/>
  <c r="C6" i="24"/>
  <c r="C34" i="24" s="1"/>
  <c r="C7" i="24"/>
  <c r="C9" i="24"/>
  <c r="C10" i="24"/>
  <c r="C11" i="24"/>
  <c r="C12" i="24"/>
  <c r="C13" i="24"/>
  <c r="C14" i="24"/>
  <c r="C15" i="24"/>
  <c r="C16" i="24"/>
  <c r="C17" i="24"/>
  <c r="C18" i="24"/>
  <c r="C19" i="24"/>
  <c r="C8" i="24"/>
  <c r="K28" i="19" l="1"/>
  <c r="K30" i="21"/>
  <c r="K27" i="19" s="1"/>
  <c r="J4" i="17"/>
  <c r="J4" i="16"/>
  <c r="J4" i="21"/>
  <c r="J4" i="14"/>
  <c r="J4" i="25"/>
  <c r="J4" i="15"/>
  <c r="M13" i="25"/>
  <c r="M3" i="25"/>
  <c r="M7" i="25"/>
  <c r="M14" i="25"/>
  <c r="M15" i="25"/>
  <c r="N16" i="25"/>
  <c r="M11" i="25"/>
  <c r="M5" i="25"/>
  <c r="N15" i="25"/>
  <c r="N3" i="25"/>
  <c r="N14" i="25"/>
  <c r="M9" i="25"/>
  <c r="O17" i="25"/>
  <c r="N7" i="25"/>
  <c r="S4" i="25"/>
  <c r="T4" i="25"/>
  <c r="O8" i="25"/>
  <c r="O9" i="25"/>
  <c r="P7" i="25"/>
  <c r="S8" i="25"/>
  <c r="S7" i="25"/>
  <c r="M17" i="25"/>
  <c r="N4" i="25"/>
  <c r="N12" i="25"/>
  <c r="T13" i="25"/>
  <c r="S12" i="25"/>
  <c r="P11" i="25"/>
  <c r="O6" i="25"/>
  <c r="N13" i="25"/>
  <c r="T12" i="25"/>
  <c r="P14" i="25"/>
  <c r="O10" i="25"/>
  <c r="N5" i="25"/>
  <c r="O14" i="25"/>
  <c r="S14" i="25"/>
  <c r="S11" i="25"/>
  <c r="N8" i="25"/>
  <c r="N9" i="25"/>
  <c r="O12" i="25"/>
  <c r="T6" i="25"/>
  <c r="P4" i="25"/>
  <c r="O11" i="25"/>
  <c r="P9" i="25"/>
  <c r="S10" i="25"/>
  <c r="M8" i="25"/>
  <c r="O4" i="25"/>
  <c r="T5" i="25"/>
  <c r="T10" i="25"/>
  <c r="O13" i="25"/>
  <c r="S9" i="25"/>
  <c r="N6" i="25"/>
  <c r="O16" i="25"/>
  <c r="T8" i="25"/>
  <c r="P13" i="25"/>
  <c r="M10" i="25"/>
  <c r="T7" i="25"/>
  <c r="S6" i="25"/>
  <c r="S15" i="25"/>
  <c r="S3" i="25"/>
  <c r="P10" i="25"/>
  <c r="N11" i="25"/>
  <c r="M16" i="25"/>
  <c r="O15" i="25"/>
  <c r="P15" i="25"/>
  <c r="O3" i="25"/>
  <c r="T16" i="25"/>
  <c r="T15" i="25"/>
  <c r="M4" i="25"/>
  <c r="M12" i="25"/>
  <c r="P12" i="25"/>
  <c r="T9" i="25"/>
  <c r="O5" i="25"/>
  <c r="P6" i="25"/>
  <c r="S5" i="25"/>
  <c r="N10" i="25"/>
  <c r="P5" i="25"/>
  <c r="M6" i="25"/>
  <c r="T14" i="25"/>
  <c r="T3" i="25"/>
  <c r="N17" i="25"/>
  <c r="P16" i="25"/>
  <c r="S16" i="25"/>
  <c r="P17" i="25"/>
  <c r="S13" i="25"/>
  <c r="T11" i="25"/>
  <c r="P3" i="25"/>
  <c r="S17" i="25"/>
  <c r="T17" i="25"/>
  <c r="O7" i="25"/>
  <c r="P8" i="25"/>
  <c r="AA17" i="25"/>
  <c r="AA11" i="25"/>
  <c r="U13" i="25"/>
  <c r="U12" i="25"/>
  <c r="V13" i="25"/>
  <c r="V3" i="25"/>
  <c r="Z3" i="25"/>
  <c r="Z7" i="25"/>
  <c r="U9" i="25"/>
  <c r="V5" i="25"/>
  <c r="Z12" i="25"/>
  <c r="U5" i="25"/>
  <c r="V10" i="25"/>
  <c r="U15" i="25"/>
  <c r="V6" i="25"/>
  <c r="Z11" i="25"/>
  <c r="V16" i="25"/>
  <c r="U17" i="25"/>
  <c r="Z9" i="25"/>
  <c r="AA12" i="25"/>
  <c r="AA9" i="25"/>
  <c r="U11" i="25"/>
  <c r="U10" i="25"/>
  <c r="V7" i="25"/>
  <c r="V17" i="25"/>
  <c r="Z17" i="25"/>
  <c r="Z14" i="25"/>
  <c r="AA7" i="25"/>
  <c r="U8" i="25"/>
  <c r="V12" i="25"/>
  <c r="Z13" i="25"/>
  <c r="U6" i="25"/>
  <c r="Z10" i="25"/>
  <c r="Z15" i="25"/>
  <c r="U4" i="25"/>
  <c r="Z8" i="25"/>
  <c r="U7" i="25"/>
  <c r="Z5" i="25"/>
  <c r="V15" i="25"/>
  <c r="AA10" i="25"/>
  <c r="AA8" i="25"/>
  <c r="AA5" i="25"/>
  <c r="Z6" i="25"/>
  <c r="AA6" i="25"/>
  <c r="V14" i="25"/>
  <c r="Z16" i="25"/>
  <c r="AA16" i="25"/>
  <c r="U3" i="25"/>
  <c r="V4" i="25"/>
  <c r="AA15" i="25"/>
  <c r="AA14" i="25"/>
  <c r="U16" i="25"/>
  <c r="V8" i="25"/>
  <c r="V11" i="25"/>
  <c r="Z4" i="25"/>
  <c r="AA13" i="25"/>
  <c r="U14" i="25"/>
  <c r="V9" i="25"/>
  <c r="AB8" i="25"/>
  <c r="AB5" i="25"/>
  <c r="AC8" i="25"/>
  <c r="AC14" i="25"/>
  <c r="AC11" i="25"/>
  <c r="AB10" i="25"/>
  <c r="AB11" i="25"/>
  <c r="AC16" i="25"/>
  <c r="AC5" i="25"/>
  <c r="AC3" i="25"/>
  <c r="AB16" i="25"/>
  <c r="AB3" i="25"/>
  <c r="AC4" i="25"/>
  <c r="AC10" i="25"/>
  <c r="AB4" i="25"/>
  <c r="AC17" i="25"/>
  <c r="AC9" i="25"/>
  <c r="AB14" i="25"/>
  <c r="AB9" i="25"/>
  <c r="AB7" i="25"/>
  <c r="AB6" i="25"/>
  <c r="AB17" i="25"/>
  <c r="AC13" i="25"/>
  <c r="AC15" i="25"/>
  <c r="AB12" i="25"/>
  <c r="AB13" i="25"/>
  <c r="AC6" i="25"/>
  <c r="AC7" i="25"/>
  <c r="AB15" i="25"/>
  <c r="AC12" i="25"/>
  <c r="D105" i="19"/>
  <c r="K29" i="19" l="1"/>
  <c r="AC18" i="25"/>
  <c r="AB18" i="25"/>
  <c r="T18" i="25"/>
  <c r="V18" i="25"/>
  <c r="S18" i="25"/>
  <c r="U18" i="25"/>
  <c r="N18" i="25"/>
  <c r="M18" i="25"/>
  <c r="P18" i="25"/>
  <c r="Z18" i="25"/>
  <c r="O18" i="25"/>
  <c r="O97" i="19"/>
  <c r="C83" i="19"/>
  <c r="D83" i="19"/>
  <c r="E83" i="19"/>
  <c r="F83" i="19"/>
  <c r="O82" i="19" s="1"/>
  <c r="L83" i="19"/>
  <c r="M83" i="19"/>
  <c r="N83" i="19"/>
  <c r="C84" i="19"/>
  <c r="D84" i="19"/>
  <c r="E84" i="19"/>
  <c r="F84" i="19"/>
  <c r="O83" i="19" s="1"/>
  <c r="L84" i="19"/>
  <c r="M84" i="19"/>
  <c r="N84" i="19"/>
  <c r="C85" i="19"/>
  <c r="D85" i="19"/>
  <c r="E85" i="19"/>
  <c r="F85" i="19"/>
  <c r="O84" i="19" s="1"/>
  <c r="L85" i="19"/>
  <c r="M85" i="19"/>
  <c r="N85" i="19"/>
  <c r="C86" i="19"/>
  <c r="D86" i="19"/>
  <c r="E86" i="19"/>
  <c r="F86" i="19"/>
  <c r="O85" i="19" s="1"/>
  <c r="L86" i="19"/>
  <c r="M86" i="19"/>
  <c r="N86" i="19"/>
  <c r="C87" i="19"/>
  <c r="D87" i="19"/>
  <c r="E87" i="19"/>
  <c r="F87" i="19"/>
  <c r="O86" i="19" s="1"/>
  <c r="L87" i="19"/>
  <c r="M87" i="19"/>
  <c r="N87" i="19"/>
  <c r="C88" i="19"/>
  <c r="D88" i="19"/>
  <c r="E88" i="19"/>
  <c r="F88" i="19"/>
  <c r="O87" i="19" s="1"/>
  <c r="L88" i="19"/>
  <c r="M88" i="19"/>
  <c r="N88" i="19"/>
  <c r="C89" i="19"/>
  <c r="D89" i="19"/>
  <c r="E89" i="19"/>
  <c r="F89" i="19"/>
  <c r="O88" i="19" s="1"/>
  <c r="L89" i="19"/>
  <c r="M89" i="19"/>
  <c r="N89" i="19"/>
  <c r="C90" i="19"/>
  <c r="D90" i="19"/>
  <c r="E90" i="19"/>
  <c r="F90" i="19"/>
  <c r="O89" i="19" s="1"/>
  <c r="L90" i="19"/>
  <c r="M90" i="19"/>
  <c r="N90" i="19"/>
  <c r="C91" i="19"/>
  <c r="D91" i="19"/>
  <c r="E91" i="19"/>
  <c r="F91" i="19"/>
  <c r="O90" i="19" s="1"/>
  <c r="L91" i="19"/>
  <c r="M91" i="19"/>
  <c r="N91" i="19"/>
  <c r="C92" i="19"/>
  <c r="D92" i="19"/>
  <c r="E92" i="19"/>
  <c r="F92" i="19"/>
  <c r="O91" i="19" s="1"/>
  <c r="L92" i="19"/>
  <c r="M92" i="19"/>
  <c r="N92" i="19"/>
  <c r="C93" i="19"/>
  <c r="D93" i="19"/>
  <c r="E93" i="19"/>
  <c r="F93" i="19"/>
  <c r="O92" i="19" s="1"/>
  <c r="L93" i="19"/>
  <c r="M93" i="19"/>
  <c r="N93" i="19"/>
  <c r="C94" i="19"/>
  <c r="D94" i="19"/>
  <c r="E94" i="19"/>
  <c r="F94" i="19"/>
  <c r="O93" i="19" s="1"/>
  <c r="L94" i="19"/>
  <c r="M94" i="19"/>
  <c r="N94" i="19"/>
  <c r="C95" i="19"/>
  <c r="D95" i="19"/>
  <c r="E95" i="19"/>
  <c r="F95" i="19"/>
  <c r="O94" i="19" s="1"/>
  <c r="L95" i="19"/>
  <c r="M95" i="19"/>
  <c r="N95" i="19"/>
  <c r="C96" i="19"/>
  <c r="D96" i="19"/>
  <c r="E96" i="19"/>
  <c r="F96" i="19"/>
  <c r="O95" i="19" s="1"/>
  <c r="L96" i="19"/>
  <c r="M96" i="19"/>
  <c r="N96" i="19"/>
  <c r="C97" i="19"/>
  <c r="D97" i="19"/>
  <c r="E97" i="19"/>
  <c r="F97" i="19"/>
  <c r="O96" i="19" s="1"/>
  <c r="L97" i="19"/>
  <c r="M97" i="19"/>
  <c r="N97" i="19"/>
  <c r="D82" i="19"/>
  <c r="E82" i="19"/>
  <c r="F82" i="19"/>
  <c r="G82" i="19"/>
  <c r="H82" i="19"/>
  <c r="I82" i="19"/>
  <c r="L82" i="19"/>
  <c r="M82" i="19"/>
  <c r="N82" i="19"/>
  <c r="C82" i="19"/>
  <c r="C6" i="22"/>
  <c r="C7" i="22"/>
  <c r="C8" i="22"/>
  <c r="C9" i="22"/>
  <c r="C10" i="22"/>
  <c r="C5" i="22"/>
  <c r="I112" i="19"/>
  <c r="H112" i="19"/>
  <c r="M19" i="25" l="1"/>
  <c r="S19" i="25"/>
  <c r="H111" i="19"/>
  <c r="I111" i="19"/>
  <c r="H110" i="19"/>
  <c r="K82" i="19"/>
  <c r="P13" i="15"/>
  <c r="J82" i="19"/>
  <c r="I110" i="19"/>
  <c r="O81" i="19"/>
  <c r="G79" i="19" s="1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K88" i="19"/>
  <c r="K89" i="19"/>
  <c r="K96" i="19"/>
  <c r="O13" i="15"/>
  <c r="K97" i="19" l="1"/>
  <c r="J89" i="19"/>
  <c r="I88" i="19"/>
  <c r="G92" i="19"/>
  <c r="G91" i="19"/>
  <c r="J91" i="19"/>
  <c r="I87" i="19"/>
  <c r="G90" i="19"/>
  <c r="I96" i="19"/>
  <c r="I91" i="19"/>
  <c r="I86" i="19"/>
  <c r="I95" i="19"/>
  <c r="I97" i="19"/>
  <c r="G88" i="19"/>
  <c r="G87" i="19"/>
  <c r="J93" i="19"/>
  <c r="I92" i="19"/>
  <c r="G89" i="19"/>
  <c r="G95" i="19"/>
  <c r="G94" i="19"/>
  <c r="I93" i="19"/>
  <c r="I89" i="19"/>
  <c r="G97" i="19"/>
  <c r="I90" i="19"/>
  <c r="G96" i="19"/>
  <c r="I94" i="19"/>
  <c r="G93" i="19"/>
  <c r="J97" i="19"/>
  <c r="J92" i="19"/>
  <c r="K94" i="19"/>
  <c r="K91" i="19"/>
  <c r="K93" i="19"/>
  <c r="K90" i="19"/>
  <c r="K95" i="19"/>
  <c r="K87" i="19"/>
  <c r="K92" i="19"/>
  <c r="U2" i="15"/>
  <c r="U13" i="15" s="1"/>
  <c r="V2" i="15"/>
  <c r="V13" i="15" s="1"/>
  <c r="J87" i="19" l="1"/>
  <c r="J88" i="19"/>
  <c r="J96" i="19"/>
  <c r="J95" i="19"/>
  <c r="J94" i="19"/>
  <c r="J90" i="19"/>
  <c r="AB2" i="15"/>
  <c r="AB13" i="15" s="1"/>
  <c r="AC2" i="15"/>
  <c r="AC13" i="15" s="1"/>
  <c r="C4" i="24" l="1"/>
  <c r="C23" i="24"/>
  <c r="C45" i="24"/>
  <c r="C56" i="24"/>
  <c r="C78" i="24"/>
  <c r="C89" i="24"/>
  <c r="C100" i="24"/>
  <c r="C111" i="24"/>
  <c r="C122" i="24"/>
  <c r="C133" i="24"/>
  <c r="C144" i="24"/>
  <c r="C155" i="24"/>
  <c r="C166" i="24"/>
  <c r="C177" i="24"/>
  <c r="B19" i="24"/>
  <c r="A177" i="24" s="1"/>
  <c r="B5" i="24"/>
  <c r="A23" i="24" s="1"/>
  <c r="B6" i="24"/>
  <c r="A34" i="24" s="1"/>
  <c r="B7" i="24"/>
  <c r="A45" i="24" s="1"/>
  <c r="F48" i="24" s="1"/>
  <c r="B8" i="24"/>
  <c r="A56" i="24" s="1"/>
  <c r="B9" i="24"/>
  <c r="A67" i="24" s="1"/>
  <c r="B10" i="24"/>
  <c r="A78" i="24" s="1"/>
  <c r="B11" i="24"/>
  <c r="A89" i="24" s="1"/>
  <c r="B12" i="24"/>
  <c r="A100" i="24" s="1"/>
  <c r="B13" i="24"/>
  <c r="A111" i="24" s="1"/>
  <c r="B14" i="24"/>
  <c r="A122" i="24" s="1"/>
  <c r="B15" i="24"/>
  <c r="A133" i="24" s="1"/>
  <c r="B16" i="24"/>
  <c r="A144" i="24" s="1"/>
  <c r="B17" i="24"/>
  <c r="A155" i="24" s="1"/>
  <c r="B18" i="24"/>
  <c r="A166" i="24" s="1"/>
  <c r="B4" i="24"/>
  <c r="C67" i="24"/>
  <c r="C68" i="22"/>
  <c r="A68" i="22"/>
  <c r="C57" i="22"/>
  <c r="A57" i="22"/>
  <c r="C46" i="22"/>
  <c r="A46" i="22"/>
  <c r="C35" i="22"/>
  <c r="A35" i="22"/>
  <c r="A24" i="22"/>
  <c r="C24" i="22"/>
  <c r="C13" i="22"/>
  <c r="G151" i="19"/>
  <c r="H151" i="19"/>
  <c r="J154" i="19"/>
  <c r="J155" i="19"/>
  <c r="H158" i="19"/>
  <c r="A159" i="19"/>
  <c r="B159" i="19"/>
  <c r="C159" i="19"/>
  <c r="D159" i="19"/>
  <c r="A160" i="19"/>
  <c r="B160" i="19"/>
  <c r="C160" i="19"/>
  <c r="D160" i="19"/>
  <c r="A161" i="19"/>
  <c r="B161" i="19"/>
  <c r="C161" i="19"/>
  <c r="D161" i="19"/>
  <c r="A162" i="19"/>
  <c r="B162" i="19"/>
  <c r="C162" i="19"/>
  <c r="D162" i="19"/>
  <c r="I1" i="19"/>
  <c r="K73" i="22" l="1"/>
  <c r="K70" i="22"/>
  <c r="J70" i="22"/>
  <c r="J73" i="22"/>
  <c r="K74" i="22"/>
  <c r="K72" i="22"/>
  <c r="J74" i="22"/>
  <c r="J72" i="22"/>
  <c r="J39" i="22"/>
  <c r="K37" i="22"/>
  <c r="J40" i="22"/>
  <c r="J37" i="22"/>
  <c r="K41" i="22"/>
  <c r="J41" i="22"/>
  <c r="K40" i="22"/>
  <c r="K39" i="22"/>
  <c r="K52" i="22"/>
  <c r="K50" i="22"/>
  <c r="J52" i="22"/>
  <c r="J50" i="22"/>
  <c r="K51" i="22"/>
  <c r="J51" i="22"/>
  <c r="K48" i="22"/>
  <c r="J48" i="22"/>
  <c r="J63" i="22"/>
  <c r="J62" i="22"/>
  <c r="K61" i="22"/>
  <c r="J61" i="22"/>
  <c r="K59" i="22"/>
  <c r="J59" i="22"/>
  <c r="K63" i="22"/>
  <c r="K62" i="22"/>
  <c r="K26" i="22"/>
  <c r="K28" i="22"/>
  <c r="J28" i="22"/>
  <c r="J29" i="22"/>
  <c r="K29" i="22"/>
  <c r="J30" i="22"/>
  <c r="K30" i="22"/>
  <c r="K18" i="22"/>
  <c r="K15" i="22"/>
  <c r="J19" i="22"/>
  <c r="K17" i="22"/>
  <c r="K19" i="22"/>
  <c r="J18" i="22"/>
  <c r="J17" i="22"/>
  <c r="E74" i="22"/>
  <c r="E42" i="22"/>
  <c r="F42" i="22"/>
  <c r="G42" i="22"/>
  <c r="H42" i="22"/>
  <c r="E41" i="22"/>
  <c r="G52" i="22"/>
  <c r="L52" i="22" s="1"/>
  <c r="H52" i="22"/>
  <c r="F52" i="22"/>
  <c r="E52" i="22"/>
  <c r="E15" i="22"/>
  <c r="E18" i="22"/>
  <c r="H19" i="22"/>
  <c r="E19" i="22"/>
  <c r="G19" i="22"/>
  <c r="F19" i="22"/>
  <c r="E63" i="22"/>
  <c r="E30" i="22"/>
  <c r="E184" i="24"/>
  <c r="F184" i="24"/>
  <c r="E173" i="24"/>
  <c r="F173" i="24"/>
  <c r="F85" i="24"/>
  <c r="E85" i="24"/>
  <c r="E162" i="24"/>
  <c r="F162" i="24"/>
  <c r="E151" i="24"/>
  <c r="F151" i="24"/>
  <c r="F63" i="24"/>
  <c r="E63" i="24"/>
  <c r="F74" i="24"/>
  <c r="E74" i="24"/>
  <c r="E40" i="22"/>
  <c r="F27" i="24"/>
  <c r="F124" i="24"/>
  <c r="K125" i="24" s="1"/>
  <c r="L125" i="24" s="1"/>
  <c r="F38" i="24"/>
  <c r="G172" i="24"/>
  <c r="I117" i="24"/>
  <c r="F160" i="24"/>
  <c r="E73" i="24"/>
  <c r="F105" i="24"/>
  <c r="F149" i="24"/>
  <c r="I183" i="24"/>
  <c r="F93" i="24"/>
  <c r="E95" i="24"/>
  <c r="G95" i="24"/>
  <c r="H95" i="24"/>
  <c r="F95" i="24"/>
  <c r="I95" i="24"/>
  <c r="I84" i="24"/>
  <c r="E59" i="24"/>
  <c r="F136" i="24"/>
  <c r="F39" i="24"/>
  <c r="F114" i="24"/>
  <c r="F28" i="24"/>
  <c r="F50" i="24"/>
  <c r="F116" i="24"/>
  <c r="F127" i="24"/>
  <c r="F128" i="24"/>
  <c r="F29" i="24"/>
  <c r="G128" i="24"/>
  <c r="F137" i="24"/>
  <c r="F92" i="24"/>
  <c r="F58" i="24"/>
  <c r="F139" i="24"/>
  <c r="F147" i="24"/>
  <c r="F40" i="24"/>
  <c r="E36" i="24"/>
  <c r="F59" i="24"/>
  <c r="F117" i="24"/>
  <c r="G139" i="24"/>
  <c r="H62" i="24"/>
  <c r="G117" i="24"/>
  <c r="H139" i="24"/>
  <c r="F94" i="24"/>
  <c r="F71" i="24"/>
  <c r="F125" i="24"/>
  <c r="H150" i="24"/>
  <c r="F81" i="24"/>
  <c r="F106" i="24"/>
  <c r="F150" i="24"/>
  <c r="F161" i="24"/>
  <c r="H172" i="24"/>
  <c r="I62" i="24"/>
  <c r="F82" i="24"/>
  <c r="F115" i="24"/>
  <c r="F126" i="24"/>
  <c r="F138" i="24"/>
  <c r="G150" i="24"/>
  <c r="G161" i="24"/>
  <c r="I172" i="24"/>
  <c r="H161" i="24"/>
  <c r="F181" i="24"/>
  <c r="I150" i="24"/>
  <c r="I161" i="24"/>
  <c r="F182" i="24"/>
  <c r="F83" i="24"/>
  <c r="F169" i="24"/>
  <c r="F72" i="24"/>
  <c r="F84" i="24"/>
  <c r="G84" i="24"/>
  <c r="F49" i="24"/>
  <c r="F61" i="24"/>
  <c r="G73" i="24"/>
  <c r="H84" i="24"/>
  <c r="F103" i="24"/>
  <c r="H117" i="24"/>
  <c r="H128" i="24"/>
  <c r="I139" i="24"/>
  <c r="F158" i="24"/>
  <c r="F171" i="24"/>
  <c r="G183" i="24"/>
  <c r="F73" i="24"/>
  <c r="F51" i="24"/>
  <c r="F62" i="24"/>
  <c r="H73" i="24"/>
  <c r="F104" i="24"/>
  <c r="I128" i="24"/>
  <c r="F148" i="24"/>
  <c r="F159" i="24"/>
  <c r="F172" i="24"/>
  <c r="H183" i="24"/>
  <c r="F180" i="24"/>
  <c r="F60" i="24"/>
  <c r="F157" i="24"/>
  <c r="K158" i="24" s="1"/>
  <c r="L158" i="24" s="1"/>
  <c r="F170" i="24"/>
  <c r="F183" i="24"/>
  <c r="F70" i="24"/>
  <c r="G62" i="24"/>
  <c r="I73" i="24"/>
  <c r="F40" i="22"/>
  <c r="F91" i="24"/>
  <c r="K92" i="24" s="1"/>
  <c r="L92" i="24" s="1"/>
  <c r="F113" i="24"/>
  <c r="K114" i="24" s="1"/>
  <c r="L114" i="24" s="1"/>
  <c r="F146" i="24"/>
  <c r="K147" i="24" s="1"/>
  <c r="L147" i="24" s="1"/>
  <c r="F179" i="24"/>
  <c r="K180" i="24" s="1"/>
  <c r="L180" i="24" s="1"/>
  <c r="F80" i="24"/>
  <c r="K81" i="24" s="1"/>
  <c r="L81" i="24" s="1"/>
  <c r="F135" i="24"/>
  <c r="K136" i="24" s="1"/>
  <c r="L136" i="24" s="1"/>
  <c r="F168" i="24"/>
  <c r="K169" i="24" s="1"/>
  <c r="L169" i="24" s="1"/>
  <c r="F69" i="24"/>
  <c r="F102" i="24"/>
  <c r="K103" i="24" s="1"/>
  <c r="L103" i="24" s="1"/>
  <c r="E62" i="22"/>
  <c r="F62" i="22"/>
  <c r="E51" i="22"/>
  <c r="F51" i="22"/>
  <c r="E73" i="22"/>
  <c r="F73" i="22"/>
  <c r="E183" i="24"/>
  <c r="E115" i="24"/>
  <c r="E114" i="24"/>
  <c r="E113" i="24"/>
  <c r="E116" i="24"/>
  <c r="E117" i="24"/>
  <c r="E28" i="24"/>
  <c r="E25" i="24"/>
  <c r="E29" i="24"/>
  <c r="E27" i="24"/>
  <c r="E26" i="24"/>
  <c r="E102" i="24"/>
  <c r="E105" i="24"/>
  <c r="E106" i="24"/>
  <c r="E104" i="24"/>
  <c r="E103" i="24"/>
  <c r="E92" i="24"/>
  <c r="E91" i="24"/>
  <c r="E93" i="24"/>
  <c r="E94" i="24"/>
  <c r="E161" i="24"/>
  <c r="E159" i="24"/>
  <c r="E157" i="24"/>
  <c r="E160" i="24"/>
  <c r="E158" i="24"/>
  <c r="E169" i="24"/>
  <c r="E172" i="24"/>
  <c r="E170" i="24"/>
  <c r="E168" i="24"/>
  <c r="E171" i="24"/>
  <c r="E82" i="24"/>
  <c r="E84" i="24"/>
  <c r="E83" i="24"/>
  <c r="E81" i="24"/>
  <c r="E80" i="24"/>
  <c r="E138" i="24"/>
  <c r="E136" i="24"/>
  <c r="E139" i="24"/>
  <c r="E137" i="24"/>
  <c r="E135" i="24"/>
  <c r="E51" i="24"/>
  <c r="E50" i="24"/>
  <c r="E48" i="24"/>
  <c r="E49" i="24"/>
  <c r="E47" i="24"/>
  <c r="E148" i="24"/>
  <c r="E146" i="24"/>
  <c r="E149" i="24"/>
  <c r="E147" i="24"/>
  <c r="E150" i="24"/>
  <c r="E126" i="24"/>
  <c r="E124" i="24"/>
  <c r="E127" i="24"/>
  <c r="E125" i="24"/>
  <c r="E128" i="24"/>
  <c r="E39" i="24"/>
  <c r="E38" i="24"/>
  <c r="E37" i="24"/>
  <c r="E40" i="24"/>
  <c r="E60" i="24"/>
  <c r="E181" i="24"/>
  <c r="E61" i="24"/>
  <c r="E62" i="24"/>
  <c r="E69" i="24"/>
  <c r="E180" i="24"/>
  <c r="E70" i="24"/>
  <c r="E71" i="24"/>
  <c r="E182" i="24"/>
  <c r="E58" i="24"/>
  <c r="E72" i="24"/>
  <c r="E179" i="24"/>
  <c r="F29" i="22"/>
  <c r="E29" i="22"/>
  <c r="F18" i="22"/>
  <c r="L19" i="22" l="1"/>
  <c r="K42" i="22"/>
  <c r="L42" i="22" s="1"/>
  <c r="K59" i="24"/>
  <c r="L59" i="24" s="1"/>
  <c r="K70" i="24"/>
  <c r="L70" i="24" s="1"/>
  <c r="E52" i="24"/>
  <c r="E54" i="24" s="1"/>
  <c r="E153" i="24"/>
  <c r="E175" i="24"/>
  <c r="E164" i="24"/>
  <c r="E186" i="24"/>
  <c r="E65" i="24"/>
  <c r="E76" i="24"/>
  <c r="E87" i="24"/>
  <c r="S20" i="21"/>
  <c r="I55" i="19" l="1"/>
  <c r="Z20" i="21"/>
  <c r="H109" i="19"/>
  <c r="H55" i="19"/>
  <c r="H52" i="19"/>
  <c r="E41" i="24"/>
  <c r="E43" i="24" s="1"/>
  <c r="E30" i="24"/>
  <c r="I109" i="19" l="1"/>
  <c r="N55" i="19"/>
  <c r="I52" i="19"/>
  <c r="E20" i="22"/>
  <c r="E31" i="22"/>
  <c r="E64" i="22"/>
  <c r="E75" i="22"/>
  <c r="E53" i="22"/>
  <c r="E107" i="24"/>
  <c r="E109" i="24" s="1"/>
  <c r="E96" i="24"/>
  <c r="E98" i="24" s="1"/>
  <c r="G30" i="25"/>
  <c r="E118" i="24"/>
  <c r="E120" i="24" s="1"/>
  <c r="E140" i="24"/>
  <c r="E142" i="24" s="1"/>
  <c r="E129" i="24"/>
  <c r="E131" i="24" s="1"/>
  <c r="I51" i="24"/>
  <c r="G74" i="22"/>
  <c r="L74" i="22" s="1"/>
  <c r="F74" i="22"/>
  <c r="G63" i="22"/>
  <c r="L63" i="22" s="1"/>
  <c r="G41" i="22"/>
  <c r="L41" i="22" s="1"/>
  <c r="F63" i="22"/>
  <c r="G30" i="22"/>
  <c r="F41" i="22"/>
  <c r="F30" i="22"/>
  <c r="H30" i="17"/>
  <c r="S20" i="17" s="1"/>
  <c r="G30" i="17"/>
  <c r="D75" i="16"/>
  <c r="F75" i="16" s="1"/>
  <c r="D74" i="16"/>
  <c r="F74" i="16" s="1"/>
  <c r="D73" i="16"/>
  <c r="F73" i="16" s="1"/>
  <c r="D72" i="16"/>
  <c r="F72" i="16" s="1"/>
  <c r="D71" i="16"/>
  <c r="F71" i="16" s="1"/>
  <c r="D70" i="16"/>
  <c r="F70" i="16" s="1"/>
  <c r="D69" i="16"/>
  <c r="F69" i="16" s="1"/>
  <c r="D68" i="16"/>
  <c r="F68" i="16" s="1"/>
  <c r="D67" i="16"/>
  <c r="F67" i="16" s="1"/>
  <c r="D66" i="16"/>
  <c r="F66" i="16" s="1"/>
  <c r="D65" i="16"/>
  <c r="F65" i="16" s="1"/>
  <c r="D64" i="16"/>
  <c r="F64" i="16" s="1"/>
  <c r="D63" i="16"/>
  <c r="F63" i="16" s="1"/>
  <c r="D62" i="16"/>
  <c r="F62" i="16" s="1"/>
  <c r="D61" i="16"/>
  <c r="F61" i="16" s="1"/>
  <c r="D60" i="16"/>
  <c r="F60" i="16" s="1"/>
  <c r="D59" i="16"/>
  <c r="F59" i="16" s="1"/>
  <c r="D58" i="16"/>
  <c r="F58" i="16" s="1"/>
  <c r="D57" i="16"/>
  <c r="F57" i="16" s="1"/>
  <c r="D56" i="16"/>
  <c r="F56" i="16" s="1"/>
  <c r="D55" i="16"/>
  <c r="F55" i="16" s="1"/>
  <c r="D54" i="16"/>
  <c r="F54" i="16" s="1"/>
  <c r="D53" i="16"/>
  <c r="F53" i="16" s="1"/>
  <c r="D52" i="16"/>
  <c r="F52" i="16" s="1"/>
  <c r="D51" i="16"/>
  <c r="F51" i="16" s="1"/>
  <c r="D50" i="16"/>
  <c r="F50" i="16" s="1"/>
  <c r="D49" i="16"/>
  <c r="F49" i="16" s="1"/>
  <c r="D48" i="16"/>
  <c r="F48" i="16" s="1"/>
  <c r="D47" i="16"/>
  <c r="F47" i="16" s="1"/>
  <c r="D46" i="16"/>
  <c r="F46" i="16" s="1"/>
  <c r="F37" i="24"/>
  <c r="F26" i="24"/>
  <c r="N13" i="15"/>
  <c r="M13" i="15"/>
  <c r="H26" i="19" l="1"/>
  <c r="H58" i="19" s="1"/>
  <c r="M20" i="17"/>
  <c r="H16" i="19"/>
  <c r="M20" i="25"/>
  <c r="D31" i="16"/>
  <c r="P10" i="15"/>
  <c r="O10" i="15"/>
  <c r="U10" i="15"/>
  <c r="V10" i="15"/>
  <c r="AC10" i="15"/>
  <c r="AB10" i="15"/>
  <c r="P12" i="15"/>
  <c r="O12" i="15"/>
  <c r="U12" i="15"/>
  <c r="V12" i="15"/>
  <c r="AB12" i="15"/>
  <c r="AC12" i="15"/>
  <c r="O3" i="15"/>
  <c r="P3" i="15"/>
  <c r="U3" i="15"/>
  <c r="V3" i="15"/>
  <c r="P8" i="15"/>
  <c r="O8" i="15"/>
  <c r="V8" i="15"/>
  <c r="U8" i="15"/>
  <c r="AC8" i="15"/>
  <c r="AB8" i="15"/>
  <c r="P16" i="15"/>
  <c r="O16" i="15"/>
  <c r="V16" i="15"/>
  <c r="U16" i="15"/>
  <c r="AC16" i="15"/>
  <c r="AB16" i="15"/>
  <c r="O15" i="15"/>
  <c r="P15" i="15"/>
  <c r="U15" i="15"/>
  <c r="V15" i="15"/>
  <c r="AB15" i="15"/>
  <c r="AC15" i="15"/>
  <c r="O6" i="15"/>
  <c r="P6" i="15"/>
  <c r="U6" i="15"/>
  <c r="V6" i="15"/>
  <c r="AB6" i="15"/>
  <c r="O11" i="15"/>
  <c r="P11" i="15"/>
  <c r="U11" i="15"/>
  <c r="V11" i="15"/>
  <c r="AC11" i="15"/>
  <c r="AB11" i="15"/>
  <c r="P4" i="15"/>
  <c r="O4" i="15"/>
  <c r="U4" i="15"/>
  <c r="O9" i="15"/>
  <c r="P9" i="15"/>
  <c r="V9" i="15"/>
  <c r="U9" i="15"/>
  <c r="AB9" i="15"/>
  <c r="AC9" i="15"/>
  <c r="P17" i="15"/>
  <c r="O17" i="15"/>
  <c r="V17" i="15"/>
  <c r="U17" i="15"/>
  <c r="AB17" i="15"/>
  <c r="AC17" i="15"/>
  <c r="P5" i="15"/>
  <c r="O5" i="15"/>
  <c r="U5" i="15"/>
  <c r="O14" i="15"/>
  <c r="P14" i="15"/>
  <c r="V14" i="15"/>
  <c r="U14" i="15"/>
  <c r="AC14" i="15"/>
  <c r="AB14" i="15"/>
  <c r="O7" i="15"/>
  <c r="P7" i="15"/>
  <c r="V7" i="15"/>
  <c r="U7" i="15"/>
  <c r="AB7" i="15"/>
  <c r="H108" i="19"/>
  <c r="N17" i="15"/>
  <c r="N5" i="15"/>
  <c r="N16" i="15"/>
  <c r="T2" i="15"/>
  <c r="T13" i="15" s="1"/>
  <c r="N8" i="15"/>
  <c r="N14" i="15"/>
  <c r="N3" i="15"/>
  <c r="N7" i="15"/>
  <c r="N6" i="15"/>
  <c r="N9" i="15"/>
  <c r="N12" i="15"/>
  <c r="N15" i="15"/>
  <c r="N4" i="15"/>
  <c r="N10" i="15"/>
  <c r="N11" i="15"/>
  <c r="M15" i="15"/>
  <c r="M10" i="15"/>
  <c r="M5" i="15"/>
  <c r="M3" i="15"/>
  <c r="M12" i="15"/>
  <c r="M14" i="15"/>
  <c r="M16" i="15"/>
  <c r="M7" i="15"/>
  <c r="M17" i="15"/>
  <c r="M9" i="15"/>
  <c r="S2" i="15"/>
  <c r="S13" i="15" s="1"/>
  <c r="M4" i="15"/>
  <c r="M11" i="15"/>
  <c r="M8" i="15"/>
  <c r="M6" i="15"/>
  <c r="I40" i="24"/>
  <c r="L112" i="19"/>
  <c r="I29" i="24"/>
  <c r="F25" i="24"/>
  <c r="V4" i="15"/>
  <c r="F36" i="24"/>
  <c r="I106" i="24"/>
  <c r="I157" i="24"/>
  <c r="I146" i="24"/>
  <c r="I80" i="24"/>
  <c r="I168" i="24"/>
  <c r="I179" i="24"/>
  <c r="I102" i="24"/>
  <c r="I113" i="24"/>
  <c r="I124" i="24"/>
  <c r="I135" i="24"/>
  <c r="I26" i="19"/>
  <c r="I58" i="19" s="1"/>
  <c r="D44" i="16"/>
  <c r="F44" i="16" s="1"/>
  <c r="D32" i="16"/>
  <c r="F32" i="16" s="1"/>
  <c r="I32" i="16" s="1"/>
  <c r="H30" i="16"/>
  <c r="D41" i="16"/>
  <c r="F41" i="16" s="1"/>
  <c r="D38" i="16"/>
  <c r="F38" i="16" s="1"/>
  <c r="D36" i="16"/>
  <c r="F36" i="16" s="1"/>
  <c r="D35" i="16"/>
  <c r="F35" i="16" s="1"/>
  <c r="I35" i="16" s="1"/>
  <c r="D43" i="16"/>
  <c r="F43" i="16" s="1"/>
  <c r="D40" i="16"/>
  <c r="F40" i="16" s="1"/>
  <c r="D37" i="16"/>
  <c r="F37" i="16" s="1"/>
  <c r="D45" i="16"/>
  <c r="F45" i="16" s="1"/>
  <c r="D34" i="16"/>
  <c r="F34" i="16" s="1"/>
  <c r="I34" i="16" s="1"/>
  <c r="D42" i="16"/>
  <c r="F42" i="16" s="1"/>
  <c r="G30" i="16"/>
  <c r="D33" i="16"/>
  <c r="F33" i="16" s="1"/>
  <c r="I33" i="16" s="1"/>
  <c r="K33" i="16" s="1"/>
  <c r="J33" i="16" s="1"/>
  <c r="D39" i="16"/>
  <c r="F39" i="16" s="1"/>
  <c r="I33" i="15"/>
  <c r="K33" i="15" s="1"/>
  <c r="I32" i="15"/>
  <c r="K32" i="15" s="1"/>
  <c r="I91" i="24"/>
  <c r="J71" i="22" l="1"/>
  <c r="J60" i="22"/>
  <c r="J49" i="22"/>
  <c r="J38" i="22"/>
  <c r="J44" i="22" s="1"/>
  <c r="K16" i="22"/>
  <c r="J16" i="22"/>
  <c r="K60" i="22"/>
  <c r="K49" i="22"/>
  <c r="K38" i="22"/>
  <c r="K44" i="22" s="1"/>
  <c r="K71" i="22"/>
  <c r="F31" i="16"/>
  <c r="I31" i="16" s="1"/>
  <c r="K27" i="22" s="1"/>
  <c r="J77" i="22"/>
  <c r="J55" i="22"/>
  <c r="K32" i="16"/>
  <c r="J32" i="16" s="1"/>
  <c r="F31" i="15"/>
  <c r="AC3" i="16"/>
  <c r="AC18" i="16" s="1"/>
  <c r="K35" i="16"/>
  <c r="J35" i="16" s="1"/>
  <c r="K34" i="16"/>
  <c r="J34" i="16" s="1"/>
  <c r="AA3" i="16"/>
  <c r="I22" i="19"/>
  <c r="I50" i="19" s="1"/>
  <c r="S20" i="16"/>
  <c r="H22" i="19"/>
  <c r="H106" i="19" s="1"/>
  <c r="M20" i="16"/>
  <c r="U18" i="15"/>
  <c r="I41" i="19" s="1"/>
  <c r="P18" i="15"/>
  <c r="H42" i="19" s="1"/>
  <c r="O18" i="15"/>
  <c r="H41" i="19" s="1"/>
  <c r="L109" i="19"/>
  <c r="L55" i="19"/>
  <c r="L52" i="19"/>
  <c r="H50" i="19"/>
  <c r="L111" i="19"/>
  <c r="L110" i="19"/>
  <c r="I108" i="19"/>
  <c r="M18" i="15"/>
  <c r="H38" i="19" s="1"/>
  <c r="T8" i="15"/>
  <c r="T5" i="15"/>
  <c r="AA2" i="15"/>
  <c r="AA13" i="15" s="1"/>
  <c r="T7" i="15"/>
  <c r="T3" i="15"/>
  <c r="T10" i="15"/>
  <c r="T6" i="15"/>
  <c r="T12" i="15"/>
  <c r="T9" i="15"/>
  <c r="T4" i="15"/>
  <c r="T15" i="15"/>
  <c r="T11" i="15"/>
  <c r="T17" i="15"/>
  <c r="T16" i="15"/>
  <c r="T14" i="15"/>
  <c r="N18" i="15"/>
  <c r="S5" i="15"/>
  <c r="Z2" i="15"/>
  <c r="Z13" i="15" s="1"/>
  <c r="S4" i="15"/>
  <c r="S3" i="15"/>
  <c r="S14" i="15"/>
  <c r="S6" i="15"/>
  <c r="S16" i="15"/>
  <c r="S12" i="15"/>
  <c r="S11" i="15"/>
  <c r="S17" i="15"/>
  <c r="S10" i="15"/>
  <c r="S15" i="15"/>
  <c r="S7" i="15"/>
  <c r="S9" i="15"/>
  <c r="S8" i="15"/>
  <c r="G51" i="24"/>
  <c r="I50" i="24"/>
  <c r="I48" i="24"/>
  <c r="K26" i="24"/>
  <c r="L26" i="24" s="1"/>
  <c r="K37" i="24"/>
  <c r="L37" i="24" s="1"/>
  <c r="V5" i="15"/>
  <c r="V18" i="15" s="1"/>
  <c r="I42" i="19" s="1"/>
  <c r="F47" i="24"/>
  <c r="E60" i="22"/>
  <c r="F71" i="22"/>
  <c r="E71" i="22"/>
  <c r="F49" i="22"/>
  <c r="E49" i="22"/>
  <c r="F60" i="22"/>
  <c r="E70" i="22"/>
  <c r="F70" i="22"/>
  <c r="E59" i="22"/>
  <c r="F59" i="22"/>
  <c r="E48" i="22"/>
  <c r="F48" i="22"/>
  <c r="F38" i="22"/>
  <c r="E38" i="22"/>
  <c r="E37" i="22"/>
  <c r="F37" i="22"/>
  <c r="F27" i="22"/>
  <c r="E27" i="22"/>
  <c r="F26" i="22"/>
  <c r="E26" i="22"/>
  <c r="F16" i="22"/>
  <c r="F15" i="22"/>
  <c r="E16" i="22"/>
  <c r="I114" i="24"/>
  <c r="I92" i="24"/>
  <c r="I169" i="24"/>
  <c r="I81" i="24"/>
  <c r="I158" i="24"/>
  <c r="I147" i="24"/>
  <c r="I125" i="24"/>
  <c r="I180" i="24"/>
  <c r="I136" i="24"/>
  <c r="I70" i="24"/>
  <c r="I105" i="24"/>
  <c r="I94" i="24"/>
  <c r="I116" i="24"/>
  <c r="I160" i="24"/>
  <c r="I149" i="24"/>
  <c r="I61" i="24"/>
  <c r="I171" i="24"/>
  <c r="I72" i="24"/>
  <c r="I127" i="24"/>
  <c r="I138" i="24"/>
  <c r="I182" i="24"/>
  <c r="I83" i="24"/>
  <c r="G30" i="15"/>
  <c r="H21" i="19" s="1"/>
  <c r="H105" i="19" s="1"/>
  <c r="H30" i="15"/>
  <c r="I106" i="19" l="1"/>
  <c r="K31" i="16"/>
  <c r="J31" i="16" s="1"/>
  <c r="J27" i="22"/>
  <c r="Z4" i="16"/>
  <c r="AA4" i="16"/>
  <c r="AA18" i="16" s="1"/>
  <c r="I31" i="15"/>
  <c r="K31" i="15" s="1"/>
  <c r="I26" i="24"/>
  <c r="I40" i="19"/>
  <c r="M19" i="15"/>
  <c r="M20" i="15" s="1"/>
  <c r="K48" i="24"/>
  <c r="L48" i="24" s="1"/>
  <c r="T18" i="15"/>
  <c r="AA8" i="15"/>
  <c r="AA6" i="15"/>
  <c r="AA14" i="15"/>
  <c r="AA10" i="15"/>
  <c r="AA9" i="15"/>
  <c r="AA15" i="15"/>
  <c r="AA12" i="15"/>
  <c r="AA16" i="15"/>
  <c r="AA11" i="15"/>
  <c r="AA17" i="15"/>
  <c r="S18" i="15"/>
  <c r="F41" i="24"/>
  <c r="F30" i="24"/>
  <c r="I37" i="24"/>
  <c r="I28" i="24"/>
  <c r="I62" i="22"/>
  <c r="I51" i="22"/>
  <c r="I73" i="22"/>
  <c r="I40" i="22"/>
  <c r="I39" i="24"/>
  <c r="I29" i="22"/>
  <c r="I21" i="19"/>
  <c r="I27" i="22"/>
  <c r="I59" i="24"/>
  <c r="I60" i="22"/>
  <c r="I103" i="24"/>
  <c r="I49" i="22"/>
  <c r="I71" i="22"/>
  <c r="I38" i="22"/>
  <c r="I16" i="22"/>
  <c r="I18" i="22"/>
  <c r="K30" i="17"/>
  <c r="L26" i="19" s="1"/>
  <c r="L58" i="19" s="1"/>
  <c r="K30" i="16"/>
  <c r="L22" i="19" s="1"/>
  <c r="L25" i="19"/>
  <c r="L51" i="19" s="1"/>
  <c r="I23" i="19"/>
  <c r="F3" i="12"/>
  <c r="F2" i="12"/>
  <c r="J15" i="22" l="1"/>
  <c r="J26" i="22"/>
  <c r="J33" i="22" s="1"/>
  <c r="I47" i="19"/>
  <c r="I15" i="19"/>
  <c r="L24" i="19"/>
  <c r="S19" i="15"/>
  <c r="S20" i="15" s="1"/>
  <c r="G86" i="19"/>
  <c r="K86" i="19"/>
  <c r="L106" i="19"/>
  <c r="L50" i="19"/>
  <c r="L108" i="19"/>
  <c r="I107" i="19"/>
  <c r="I105" i="19"/>
  <c r="F52" i="24"/>
  <c r="F54" i="24" s="1"/>
  <c r="I83" i="19"/>
  <c r="F39" i="22"/>
  <c r="E39" i="22"/>
  <c r="E44" i="22" s="1"/>
  <c r="F50" i="22"/>
  <c r="F72" i="22"/>
  <c r="E50" i="22"/>
  <c r="E55" i="22" s="1"/>
  <c r="E72" i="22"/>
  <c r="E77" i="22" s="1"/>
  <c r="F61" i="22"/>
  <c r="E61" i="22"/>
  <c r="E66" i="22" s="1"/>
  <c r="F28" i="22"/>
  <c r="E28" i="22"/>
  <c r="E33" i="22" s="1"/>
  <c r="F17" i="22"/>
  <c r="E17" i="22"/>
  <c r="E22" i="22" s="1"/>
  <c r="I27" i="24"/>
  <c r="I137" i="24"/>
  <c r="I93" i="24"/>
  <c r="I159" i="24"/>
  <c r="I181" i="24"/>
  <c r="I126" i="24"/>
  <c r="I60" i="24"/>
  <c r="I148" i="24"/>
  <c r="I49" i="24"/>
  <c r="I71" i="24"/>
  <c r="I115" i="24"/>
  <c r="I38" i="24"/>
  <c r="I82" i="24"/>
  <c r="I170" i="24"/>
  <c r="H23" i="19"/>
  <c r="H28" i="25" l="1"/>
  <c r="H47" i="19"/>
  <c r="H15" i="19"/>
  <c r="G28" i="25" s="1"/>
  <c r="U18" i="14"/>
  <c r="AA18" i="14"/>
  <c r="S18" i="14"/>
  <c r="I38" i="19" s="1"/>
  <c r="AC18" i="14"/>
  <c r="Z18" i="14"/>
  <c r="AB18" i="14"/>
  <c r="T18" i="14"/>
  <c r="V18" i="14"/>
  <c r="J86" i="19"/>
  <c r="G83" i="19"/>
  <c r="K83" i="19"/>
  <c r="H107" i="19"/>
  <c r="G85" i="19"/>
  <c r="H94" i="19"/>
  <c r="H92" i="19"/>
  <c r="J83" i="19"/>
  <c r="H86" i="19"/>
  <c r="H84" i="19"/>
  <c r="H85" i="19"/>
  <c r="I85" i="19"/>
  <c r="H89" i="19"/>
  <c r="H97" i="19"/>
  <c r="H83" i="19"/>
  <c r="H91" i="19"/>
  <c r="I84" i="19"/>
  <c r="H95" i="19"/>
  <c r="H96" i="19"/>
  <c r="H90" i="19"/>
  <c r="H93" i="19"/>
  <c r="H87" i="19"/>
  <c r="H88" i="19"/>
  <c r="G84" i="19"/>
  <c r="K84" i="19"/>
  <c r="K85" i="19"/>
  <c r="I61" i="22"/>
  <c r="I104" i="24"/>
  <c r="I39" i="22"/>
  <c r="I28" i="22"/>
  <c r="I72" i="22"/>
  <c r="I50" i="22"/>
  <c r="I17" i="22"/>
  <c r="L23" i="19"/>
  <c r="L47" i="19" s="1"/>
  <c r="Z19" i="14" l="1"/>
  <c r="Z20" i="14" s="1"/>
  <c r="M19" i="14"/>
  <c r="M20" i="14" s="1"/>
  <c r="S19" i="14"/>
  <c r="S20" i="14" s="1"/>
  <c r="H51" i="24"/>
  <c r="L107" i="19"/>
  <c r="J84" i="19"/>
  <c r="J85" i="19"/>
  <c r="G50" i="24"/>
  <c r="G61" i="24"/>
  <c r="G71" i="24"/>
  <c r="H61" i="24"/>
  <c r="H50" i="24"/>
  <c r="H30" i="19"/>
  <c r="G70" i="24"/>
  <c r="H61" i="19" l="1"/>
  <c r="H39" i="19"/>
  <c r="J34" i="15"/>
  <c r="I69" i="24"/>
  <c r="AA7" i="15"/>
  <c r="G29" i="24"/>
  <c r="Z3" i="16"/>
  <c r="Z18" i="16" s="1"/>
  <c r="J25" i="19"/>
  <c r="J51" i="19" s="1"/>
  <c r="G28" i="24"/>
  <c r="G38" i="24"/>
  <c r="H113" i="19"/>
  <c r="H115" i="19" s="1"/>
  <c r="H32" i="19"/>
  <c r="AA4" i="15"/>
  <c r="J112" i="19"/>
  <c r="G184" i="24"/>
  <c r="H184" i="24"/>
  <c r="E32" i="24"/>
  <c r="E22" i="24" s="1"/>
  <c r="G40" i="24"/>
  <c r="G72" i="24"/>
  <c r="G81" i="24"/>
  <c r="G39" i="24"/>
  <c r="G83" i="24"/>
  <c r="G59" i="24"/>
  <c r="G106" i="24"/>
  <c r="G82" i="24"/>
  <c r="Z6" i="15"/>
  <c r="G58" i="24"/>
  <c r="G60" i="24"/>
  <c r="Z7" i="15"/>
  <c r="G69" i="24"/>
  <c r="Z8" i="15"/>
  <c r="G80" i="24"/>
  <c r="G48" i="24"/>
  <c r="H71" i="24"/>
  <c r="H60" i="24"/>
  <c r="H80" i="24"/>
  <c r="H83" i="24"/>
  <c r="H72" i="24"/>
  <c r="H48" i="24"/>
  <c r="H70" i="24"/>
  <c r="H82" i="24"/>
  <c r="H81" i="24"/>
  <c r="H59" i="24"/>
  <c r="E12" i="22"/>
  <c r="G114" i="24"/>
  <c r="G104" i="24"/>
  <c r="G93" i="24"/>
  <c r="G92" i="24"/>
  <c r="G115" i="24"/>
  <c r="G103" i="24"/>
  <c r="G26" i="24" l="1"/>
  <c r="AB3" i="16"/>
  <c r="AB18" i="16" s="1"/>
  <c r="Z19" i="16" s="1"/>
  <c r="H63" i="22"/>
  <c r="H30" i="22"/>
  <c r="H74" i="22"/>
  <c r="H41" i="22"/>
  <c r="AC7" i="15"/>
  <c r="AC4" i="15"/>
  <c r="J35" i="15"/>
  <c r="H69" i="24" s="1"/>
  <c r="AB5" i="15"/>
  <c r="J66" i="22"/>
  <c r="Z5" i="15"/>
  <c r="AA5" i="15"/>
  <c r="G49" i="24"/>
  <c r="AB4" i="15"/>
  <c r="AC6" i="15"/>
  <c r="H49" i="24"/>
  <c r="J110" i="19"/>
  <c r="H28" i="24"/>
  <c r="G27" i="24"/>
  <c r="H38" i="24"/>
  <c r="K25" i="19"/>
  <c r="K51" i="19" s="1"/>
  <c r="J111" i="19"/>
  <c r="H52" i="24"/>
  <c r="AC5" i="15"/>
  <c r="G47" i="24"/>
  <c r="F32" i="24"/>
  <c r="G30" i="24"/>
  <c r="I184" i="24"/>
  <c r="I186" i="24" s="1"/>
  <c r="F186" i="24"/>
  <c r="H30" i="24"/>
  <c r="AA4" i="25"/>
  <c r="H173" i="24"/>
  <c r="H151" i="24"/>
  <c r="H162" i="24"/>
  <c r="G36" i="24"/>
  <c r="I58" i="24"/>
  <c r="G37" i="24"/>
  <c r="Z4" i="15"/>
  <c r="G29" i="22"/>
  <c r="L29" i="22" s="1"/>
  <c r="G40" i="22"/>
  <c r="L40" i="22" s="1"/>
  <c r="G62" i="22"/>
  <c r="L62" i="22" s="1"/>
  <c r="G51" i="22"/>
  <c r="L51" i="22" s="1"/>
  <c r="G73" i="22"/>
  <c r="L73" i="22" s="1"/>
  <c r="J33" i="15"/>
  <c r="G37" i="22"/>
  <c r="L37" i="22" s="1"/>
  <c r="H39" i="24"/>
  <c r="H106" i="24"/>
  <c r="G171" i="24"/>
  <c r="G94" i="24"/>
  <c r="G138" i="24"/>
  <c r="G135" i="24"/>
  <c r="G158" i="24"/>
  <c r="Z11" i="15"/>
  <c r="G113" i="24"/>
  <c r="G147" i="24"/>
  <c r="G170" i="24"/>
  <c r="G116" i="24"/>
  <c r="G136" i="24"/>
  <c r="G182" i="24"/>
  <c r="G137" i="24"/>
  <c r="G160" i="24"/>
  <c r="G169" i="24"/>
  <c r="G180" i="24"/>
  <c r="G127" i="24"/>
  <c r="G159" i="24"/>
  <c r="Z15" i="15"/>
  <c r="G157" i="24"/>
  <c r="Z14" i="15"/>
  <c r="G146" i="24"/>
  <c r="G181" i="24"/>
  <c r="Z16" i="15"/>
  <c r="G168" i="24"/>
  <c r="Z12" i="15"/>
  <c r="G124" i="24"/>
  <c r="G126" i="24"/>
  <c r="G149" i="24"/>
  <c r="Z10" i="15"/>
  <c r="G102" i="24"/>
  <c r="G125" i="24"/>
  <c r="G105" i="24"/>
  <c r="Z17" i="15"/>
  <c r="G179" i="24"/>
  <c r="G148" i="24"/>
  <c r="Z9" i="15"/>
  <c r="G91" i="24"/>
  <c r="G50" i="22"/>
  <c r="L50" i="22" s="1"/>
  <c r="G61" i="22"/>
  <c r="L61" i="22" s="1"/>
  <c r="G72" i="22"/>
  <c r="L72" i="22" s="1"/>
  <c r="G39" i="22"/>
  <c r="L39" i="22" s="1"/>
  <c r="G60" i="22"/>
  <c r="L60" i="22" s="1"/>
  <c r="G71" i="22"/>
  <c r="L71" i="22" s="1"/>
  <c r="G49" i="22"/>
  <c r="L49" i="22" s="1"/>
  <c r="G38" i="22"/>
  <c r="L38" i="22" s="1"/>
  <c r="G28" i="22"/>
  <c r="G27" i="22"/>
  <c r="L27" i="22" s="1"/>
  <c r="H169" i="24"/>
  <c r="H105" i="24"/>
  <c r="H180" i="24"/>
  <c r="H157" i="24"/>
  <c r="H92" i="24"/>
  <c r="H91" i="24"/>
  <c r="H116" i="24"/>
  <c r="H125" i="24"/>
  <c r="H127" i="24"/>
  <c r="H94" i="24"/>
  <c r="H149" i="24"/>
  <c r="H93" i="24"/>
  <c r="H158" i="24"/>
  <c r="H160" i="24"/>
  <c r="H179" i="24"/>
  <c r="H182" i="24"/>
  <c r="H113" i="24"/>
  <c r="H159" i="24"/>
  <c r="H170" i="24"/>
  <c r="H181" i="24"/>
  <c r="H168" i="24"/>
  <c r="H124" i="24"/>
  <c r="H171" i="24"/>
  <c r="H126" i="24"/>
  <c r="H115" i="24"/>
  <c r="H138" i="24"/>
  <c r="H14" i="19"/>
  <c r="E21" i="24" s="1"/>
  <c r="I63" i="22"/>
  <c r="G18" i="22"/>
  <c r="L18" i="22" s="1"/>
  <c r="G17" i="22"/>
  <c r="L17" i="22" s="1"/>
  <c r="H37" i="24"/>
  <c r="G16" i="22"/>
  <c r="L16" i="22" s="1"/>
  <c r="J23" i="19"/>
  <c r="J47" i="19" s="1"/>
  <c r="I30" i="16"/>
  <c r="I30" i="17"/>
  <c r="Z20" i="17" s="1"/>
  <c r="L44" i="22" l="1"/>
  <c r="N44" i="22" s="1"/>
  <c r="AA3" i="25"/>
  <c r="AA18" i="25" s="1"/>
  <c r="Z19" i="25" s="1"/>
  <c r="J26" i="19"/>
  <c r="J58" i="19" s="1"/>
  <c r="Z20" i="16"/>
  <c r="J22" i="22"/>
  <c r="J12" i="22" s="1"/>
  <c r="E11" i="22"/>
  <c r="I30" i="15"/>
  <c r="J21" i="19" s="1"/>
  <c r="J105" i="19" s="1"/>
  <c r="Q105" i="19" s="1"/>
  <c r="I47" i="24"/>
  <c r="H27" i="24"/>
  <c r="K24" i="19"/>
  <c r="K110" i="19"/>
  <c r="H29" i="24"/>
  <c r="G48" i="22"/>
  <c r="L48" i="22" s="1"/>
  <c r="G59" i="22"/>
  <c r="L59" i="22" s="1"/>
  <c r="G70" i="22"/>
  <c r="L70" i="22" s="1"/>
  <c r="G26" i="22"/>
  <c r="L26" i="22" s="1"/>
  <c r="K111" i="19"/>
  <c r="J107" i="19"/>
  <c r="Q107" i="19" s="1"/>
  <c r="AA3" i="15"/>
  <c r="AA18" i="15" s="1"/>
  <c r="G52" i="24"/>
  <c r="G54" i="24" s="1"/>
  <c r="F153" i="24"/>
  <c r="G151" i="24"/>
  <c r="G153" i="24" s="1"/>
  <c r="G41" i="24"/>
  <c r="G43" i="24" s="1"/>
  <c r="H41" i="24"/>
  <c r="F175" i="24"/>
  <c r="G173" i="24"/>
  <c r="G175" i="24" s="1"/>
  <c r="H63" i="24"/>
  <c r="G63" i="24"/>
  <c r="G65" i="24" s="1"/>
  <c r="F164" i="24"/>
  <c r="G162" i="24"/>
  <c r="G164" i="24" s="1"/>
  <c r="I30" i="24"/>
  <c r="F87" i="24"/>
  <c r="G85" i="24"/>
  <c r="G87" i="24" s="1"/>
  <c r="H85" i="24"/>
  <c r="F76" i="24"/>
  <c r="G74" i="24"/>
  <c r="G76" i="24" s="1"/>
  <c r="H74" i="24"/>
  <c r="F43" i="24"/>
  <c r="F65" i="24"/>
  <c r="I151" i="24"/>
  <c r="I153" i="24" s="1"/>
  <c r="I173" i="24"/>
  <c r="I175" i="24" s="1"/>
  <c r="AB3" i="15"/>
  <c r="AB18" i="15" s="1"/>
  <c r="J41" i="19" s="1"/>
  <c r="G15" i="22"/>
  <c r="L15" i="22" s="1"/>
  <c r="K112" i="19"/>
  <c r="H40" i="24"/>
  <c r="G25" i="24"/>
  <c r="AC3" i="15"/>
  <c r="AC18" i="15" s="1"/>
  <c r="J42" i="19" s="1"/>
  <c r="I74" i="22"/>
  <c r="H51" i="22"/>
  <c r="H29" i="22"/>
  <c r="H40" i="22"/>
  <c r="H73" i="22"/>
  <c r="I52" i="22"/>
  <c r="H62" i="22"/>
  <c r="I41" i="22"/>
  <c r="I30" i="22"/>
  <c r="Z3" i="15"/>
  <c r="Z18" i="15" s="1"/>
  <c r="J38" i="19" s="1"/>
  <c r="I36" i="24"/>
  <c r="J32" i="15"/>
  <c r="H175" i="24"/>
  <c r="G186" i="24"/>
  <c r="H71" i="22"/>
  <c r="H114" i="24"/>
  <c r="H28" i="22"/>
  <c r="H137" i="24"/>
  <c r="H61" i="22"/>
  <c r="H104" i="24"/>
  <c r="H16" i="22"/>
  <c r="H26" i="24"/>
  <c r="H186" i="24"/>
  <c r="H39" i="22"/>
  <c r="H148" i="24"/>
  <c r="H38" i="22"/>
  <c r="H147" i="24"/>
  <c r="H27" i="22"/>
  <c r="H136" i="24"/>
  <c r="H60" i="22"/>
  <c r="H103" i="24"/>
  <c r="H135" i="24"/>
  <c r="H146" i="24"/>
  <c r="H102" i="24"/>
  <c r="H49" i="22"/>
  <c r="H72" i="22"/>
  <c r="H50" i="22"/>
  <c r="J30" i="17"/>
  <c r="H18" i="22"/>
  <c r="H17" i="22"/>
  <c r="J22" i="19"/>
  <c r="J50" i="19" s="1"/>
  <c r="K23" i="19"/>
  <c r="K47" i="19" s="1"/>
  <c r="I19" i="22"/>
  <c r="J30" i="16"/>
  <c r="K22" i="19" s="1"/>
  <c r="J108" i="19" l="1"/>
  <c r="Q108" i="19" s="1"/>
  <c r="K26" i="19"/>
  <c r="K58" i="19" s="1"/>
  <c r="H58" i="24"/>
  <c r="H65" i="24" s="1"/>
  <c r="J109" i="19"/>
  <c r="Q109" i="19" s="1"/>
  <c r="S109" i="19" s="1"/>
  <c r="T105" i="19" s="1"/>
  <c r="S105" i="19" s="1"/>
  <c r="T106" i="19" s="1"/>
  <c r="J55" i="19"/>
  <c r="J52" i="19"/>
  <c r="K106" i="19"/>
  <c r="K50" i="19"/>
  <c r="K109" i="19"/>
  <c r="K55" i="19"/>
  <c r="K52" i="19"/>
  <c r="J15" i="19"/>
  <c r="K107" i="19"/>
  <c r="H164" i="24"/>
  <c r="I162" i="24"/>
  <c r="I164" i="24" s="1"/>
  <c r="I63" i="24"/>
  <c r="I65" i="24" s="1"/>
  <c r="H76" i="24"/>
  <c r="I74" i="24"/>
  <c r="I76" i="24" s="1"/>
  <c r="H87" i="24"/>
  <c r="I85" i="24"/>
  <c r="I87" i="24" s="1"/>
  <c r="J106" i="19"/>
  <c r="Z19" i="15"/>
  <c r="Z20" i="15" s="1"/>
  <c r="I48" i="22"/>
  <c r="I70" i="22"/>
  <c r="I59" i="22"/>
  <c r="I37" i="22"/>
  <c r="I26" i="22"/>
  <c r="I15" i="22"/>
  <c r="I25" i="24"/>
  <c r="I32" i="24" s="1"/>
  <c r="K30" i="15"/>
  <c r="L21" i="19" s="1"/>
  <c r="J31" i="15"/>
  <c r="H153" i="24"/>
  <c r="H36" i="24" l="1"/>
  <c r="L28" i="22"/>
  <c r="L30" i="22"/>
  <c r="H47" i="24"/>
  <c r="K108" i="19"/>
  <c r="T109" i="19"/>
  <c r="L105" i="19"/>
  <c r="L15" i="19"/>
  <c r="F20" i="22"/>
  <c r="F22" i="22" s="1"/>
  <c r="F31" i="22"/>
  <c r="F33" i="22" s="1"/>
  <c r="F64" i="22"/>
  <c r="F66" i="22" s="1"/>
  <c r="F75" i="22"/>
  <c r="F77" i="22" s="1"/>
  <c r="F53" i="22"/>
  <c r="F55" i="22" s="1"/>
  <c r="F118" i="24"/>
  <c r="F120" i="24" s="1"/>
  <c r="H118" i="24"/>
  <c r="H120" i="24" s="1"/>
  <c r="F107" i="24"/>
  <c r="F109" i="24" s="1"/>
  <c r="H107" i="24"/>
  <c r="H109" i="24" s="1"/>
  <c r="F96" i="24"/>
  <c r="F98" i="24" s="1"/>
  <c r="F44" i="22"/>
  <c r="H30" i="25"/>
  <c r="G26" i="25" s="1"/>
  <c r="F140" i="24"/>
  <c r="F142" i="24" s="1"/>
  <c r="H140" i="24"/>
  <c r="H142" i="24" s="1"/>
  <c r="F129" i="24"/>
  <c r="F131" i="24" s="1"/>
  <c r="H129" i="24"/>
  <c r="H131" i="24" s="1"/>
  <c r="S106" i="19"/>
  <c r="T107" i="19" s="1"/>
  <c r="Q106" i="19"/>
  <c r="H37" i="22"/>
  <c r="H48" i="22"/>
  <c r="H59" i="22"/>
  <c r="H26" i="22"/>
  <c r="H70" i="22"/>
  <c r="H25" i="24"/>
  <c r="J30" i="15"/>
  <c r="K21" i="19" s="1"/>
  <c r="H15" i="22"/>
  <c r="I16" i="19" l="1"/>
  <c r="P16" i="19" s="1"/>
  <c r="S20" i="25"/>
  <c r="K105" i="19"/>
  <c r="K15" i="19"/>
  <c r="F12" i="22"/>
  <c r="G20" i="22"/>
  <c r="G31" i="22"/>
  <c r="H20" i="22"/>
  <c r="H31" i="22"/>
  <c r="H33" i="22" s="1"/>
  <c r="H53" i="22"/>
  <c r="H55" i="22" s="1"/>
  <c r="H75" i="22"/>
  <c r="H77" i="22" s="1"/>
  <c r="H64" i="22"/>
  <c r="H66" i="22" s="1"/>
  <c r="G75" i="22"/>
  <c r="G64" i="22"/>
  <c r="G53" i="22"/>
  <c r="I129" i="24"/>
  <c r="I131" i="24" s="1"/>
  <c r="G129" i="24"/>
  <c r="G131" i="24" s="1"/>
  <c r="H96" i="24"/>
  <c r="H98" i="24" s="1"/>
  <c r="H44" i="22"/>
  <c r="G107" i="24"/>
  <c r="G109" i="24" s="1"/>
  <c r="I107" i="24"/>
  <c r="I109" i="24" s="1"/>
  <c r="G96" i="24"/>
  <c r="G98" i="24" s="1"/>
  <c r="I96" i="24"/>
  <c r="I98" i="24" s="1"/>
  <c r="I30" i="19"/>
  <c r="I118" i="24"/>
  <c r="I120" i="24" s="1"/>
  <c r="G118" i="24"/>
  <c r="G120" i="24" s="1"/>
  <c r="I140" i="24"/>
  <c r="I142" i="24" s="1"/>
  <c r="G140" i="24"/>
  <c r="G142" i="24" s="1"/>
  <c r="F22" i="24"/>
  <c r="S107" i="19"/>
  <c r="T108" i="19" s="1"/>
  <c r="S108" i="19" s="1"/>
  <c r="S115" i="19" s="1"/>
  <c r="K53" i="22" l="1"/>
  <c r="K55" i="22" s="1"/>
  <c r="K64" i="22"/>
  <c r="L64" i="22" s="1"/>
  <c r="L66" i="22" s="1"/>
  <c r="K20" i="22"/>
  <c r="K22" i="22" s="1"/>
  <c r="K31" i="22"/>
  <c r="K33" i="22" s="1"/>
  <c r="K75" i="22"/>
  <c r="K77" i="22" s="1"/>
  <c r="I61" i="19"/>
  <c r="M61" i="19" s="1"/>
  <c r="O61" i="19" s="1"/>
  <c r="I39" i="19"/>
  <c r="G66" i="22"/>
  <c r="G77" i="22"/>
  <c r="G33" i="22"/>
  <c r="G44" i="22"/>
  <c r="O44" i="22" s="1"/>
  <c r="G55" i="22"/>
  <c r="I32" i="19"/>
  <c r="I113" i="19"/>
  <c r="I115" i="19" s="1"/>
  <c r="T115" i="19"/>
  <c r="K66" i="22" l="1"/>
  <c r="K12" i="22" s="1"/>
  <c r="L53" i="22"/>
  <c r="L55" i="22" s="1"/>
  <c r="N55" i="22" s="1"/>
  <c r="O55" i="22" s="1"/>
  <c r="L20" i="22"/>
  <c r="L22" i="22" s="1"/>
  <c r="L75" i="22"/>
  <c r="L77" i="22" s="1"/>
  <c r="N77" i="22" s="1"/>
  <c r="O77" i="22" s="1"/>
  <c r="L31" i="22"/>
  <c r="L33" i="22" s="1"/>
  <c r="I14" i="19"/>
  <c r="M21" i="19"/>
  <c r="M22" i="19"/>
  <c r="M106" i="19" s="1"/>
  <c r="M112" i="19"/>
  <c r="M23" i="19"/>
  <c r="M107" i="19" s="1"/>
  <c r="M27" i="19"/>
  <c r="M109" i="19" s="1"/>
  <c r="M111" i="19"/>
  <c r="M26" i="19"/>
  <c r="M108" i="19" s="1"/>
  <c r="M30" i="19"/>
  <c r="M113" i="19" s="1"/>
  <c r="H32" i="24"/>
  <c r="G32" i="24"/>
  <c r="G22" i="24" s="1"/>
  <c r="G22" i="22"/>
  <c r="G12" i="22" s="1"/>
  <c r="H22" i="22"/>
  <c r="H12" i="22" s="1"/>
  <c r="N22" i="22" l="1"/>
  <c r="O22" i="22" s="1"/>
  <c r="L12" i="22"/>
  <c r="N12" i="22" s="1"/>
  <c r="K11" i="22" s="1"/>
  <c r="N33" i="22"/>
  <c r="O33" i="22" s="1"/>
  <c r="M47" i="19"/>
  <c r="O47" i="19" s="1"/>
  <c r="M58" i="19"/>
  <c r="O58" i="19" s="1"/>
  <c r="M55" i="19"/>
  <c r="O55" i="19" s="1"/>
  <c r="M50" i="19"/>
  <c r="O51" i="19" s="1"/>
  <c r="M110" i="19"/>
  <c r="M105" i="19"/>
  <c r="M115" i="19" s="1"/>
  <c r="M32" i="19"/>
  <c r="M15" i="19"/>
  <c r="M16" i="19"/>
  <c r="F11" i="22"/>
  <c r="F21" i="24"/>
  <c r="G33" i="24"/>
  <c r="M17" i="19" l="1"/>
  <c r="J40" i="19"/>
  <c r="M39" i="19" l="1"/>
  <c r="M40" i="19" l="1"/>
  <c r="I37" i="19"/>
  <c r="I43" i="19"/>
  <c r="M38" i="19"/>
  <c r="M43" i="19" l="1"/>
  <c r="H40" i="19"/>
  <c r="H37" i="19" s="1"/>
  <c r="H43" i="19" l="1"/>
  <c r="I30" i="25" l="1"/>
  <c r="Z20" i="25" s="1"/>
  <c r="J16" i="19" l="1"/>
  <c r="J30" i="19" s="1"/>
  <c r="J39" i="19" s="1"/>
  <c r="J61" i="19" l="1"/>
  <c r="J32" i="19"/>
  <c r="J113" i="19"/>
  <c r="H68" i="19" l="1"/>
  <c r="I68" i="19" s="1"/>
  <c r="Q27" i="19"/>
  <c r="P27" i="19"/>
  <c r="J14" i="19"/>
  <c r="G21" i="24" s="1"/>
  <c r="J43" i="19"/>
  <c r="J37" i="19"/>
  <c r="Q113" i="19"/>
  <c r="J115" i="19"/>
  <c r="R113" i="19" l="1"/>
  <c r="R115" i="19" s="1"/>
  <c r="Q115" i="19"/>
  <c r="G11" i="22"/>
  <c r="Q116" i="19" l="1"/>
  <c r="S116" i="19"/>
  <c r="R117" i="19"/>
  <c r="R116" i="19"/>
  <c r="J30" i="25"/>
  <c r="K16" i="19" s="1"/>
  <c r="K30" i="19" s="1"/>
  <c r="K61" i="19" s="1"/>
  <c r="K32" i="19" l="1"/>
  <c r="I42" i="22"/>
  <c r="I44" i="22" s="1"/>
  <c r="I20" i="22"/>
  <c r="I22" i="22" s="1"/>
  <c r="G23" i="22" s="1"/>
  <c r="I64" i="22"/>
  <c r="I66" i="22" s="1"/>
  <c r="I53" i="22"/>
  <c r="I55" i="22" s="1"/>
  <c r="I75" i="22"/>
  <c r="I77" i="22" s="1"/>
  <c r="H43" i="24"/>
  <c r="I41" i="24"/>
  <c r="I43" i="24" s="1"/>
  <c r="I31" i="22"/>
  <c r="I33" i="22" s="1"/>
  <c r="H54" i="24"/>
  <c r="I52" i="24"/>
  <c r="I54" i="24" s="1"/>
  <c r="K30" i="25"/>
  <c r="L16" i="19" s="1"/>
  <c r="L30" i="19" s="1"/>
  <c r="L61" i="19" s="1"/>
  <c r="K113" i="19"/>
  <c r="K115" i="19" s="1"/>
  <c r="L113" i="19" l="1"/>
  <c r="L115" i="19" s="1"/>
  <c r="L32" i="19"/>
  <c r="I12" i="22"/>
  <c r="I22" i="24"/>
  <c r="H22" i="24"/>
  <c r="K14" i="19"/>
  <c r="H21" i="24" l="1"/>
  <c r="J33" i="19"/>
  <c r="L14" i="19"/>
  <c r="I21" i="24" s="1"/>
  <c r="I74" i="19"/>
  <c r="H74" i="19"/>
  <c r="H11" i="22"/>
  <c r="I11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tc={CC8817FA-D31D-234A-9428-151AE78B9B39}</author>
  </authors>
  <commentList>
    <comment ref="B154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wiadomo jaki będzie dla Dużego</t>
      </text>
    </comment>
  </commentList>
</comments>
</file>

<file path=xl/sharedStrings.xml><?xml version="1.0" encoding="utf-8"?>
<sst xmlns="http://schemas.openxmlformats.org/spreadsheetml/2006/main" count="1490" uniqueCount="440">
  <si>
    <t>Mikro</t>
  </si>
  <si>
    <t>Mały</t>
  </si>
  <si>
    <t>Średni</t>
  </si>
  <si>
    <t>Status MŚP</t>
  </si>
  <si>
    <t>Status Wnioskodawcy (Lidera)</t>
  </si>
  <si>
    <t>Max. Procent</t>
  </si>
  <si>
    <t>Wpisany %</t>
  </si>
  <si>
    <t>kontrolka</t>
  </si>
  <si>
    <t>Roboty budowlane</t>
  </si>
  <si>
    <t>Nieruchomości</t>
  </si>
  <si>
    <t>obniżenie</t>
  </si>
  <si>
    <t>ZADANIA</t>
  </si>
  <si>
    <t>Zadanie 1</t>
  </si>
  <si>
    <t>Zadania 2</t>
  </si>
  <si>
    <t>Zadanie 3</t>
  </si>
  <si>
    <t>Zadanie 4</t>
  </si>
  <si>
    <t>Zadanie 5</t>
  </si>
  <si>
    <t>Dofinansowanie</t>
  </si>
  <si>
    <t>Nazwa kosztu</t>
  </si>
  <si>
    <t>Uzasadnienie ekonomiczne</t>
  </si>
  <si>
    <t>Rzeczywisty udział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</si>
  <si>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</si>
  <si>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</si>
  <si>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</si>
  <si>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</si>
  <si>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</si>
  <si>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</si>
  <si>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</si>
  <si>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</si>
  <si>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</si>
  <si>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</si>
  <si>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</si>
  <si>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</si>
  <si>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TAK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</si>
  <si>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</si>
  <si>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</si>
  <si>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</si>
  <si>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</si>
  <si>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</si>
  <si>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</si>
  <si>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Grunt - 10%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</si>
  <si>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</si>
  <si>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</si>
  <si>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</si>
  <si>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</si>
  <si>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</si>
  <si>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</si>
  <si>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</si>
  <si>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</si>
  <si>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</si>
  <si>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</si>
  <si>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</si>
  <si>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</si>
  <si>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</si>
  <si>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</si>
  <si>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</si>
  <si>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</si>
  <si>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</si>
  <si>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</si>
  <si>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</si>
  <si>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</si>
  <si>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</si>
  <si>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</si>
  <si>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</si>
  <si>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</si>
  <si>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Tereny poprzemysłowe oraz tereny opuszczone, na których znajdują się budynki -15%</t>
  </si>
  <si>
    <t>Kategoria kosztów:</t>
  </si>
  <si>
    <t xml:space="preserve">Wydatki kwalifikowalne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</si>
  <si>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</si>
  <si>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</si>
  <si>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</si>
  <si>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</si>
  <si>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</si>
  <si>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</si>
  <si>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</si>
  <si>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</si>
  <si>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</si>
  <si>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Uzasadnienie funkcjonalne 
- w tym uzasadnienie dla ekoinnowacji (jeśli dotyczy)</t>
  </si>
  <si>
    <t>Rodzaj kosztów</t>
  </si>
  <si>
    <t>bezpośrednie</t>
  </si>
  <si>
    <t>pośrednie</t>
  </si>
  <si>
    <t xml:space="preserve">Razem w projekcie </t>
  </si>
  <si>
    <t xml:space="preserve">Razem ryczałt </t>
  </si>
  <si>
    <t>Pomoc publiczna</t>
  </si>
  <si>
    <t>Pomoc de minimis</t>
  </si>
  <si>
    <t xml:space="preserve">Razem wkład własny </t>
  </si>
  <si>
    <t>Fundusze Europejskie dla Dolnego Śląska 2021-2027</t>
  </si>
  <si>
    <t>Koszty pośrednie</t>
  </si>
  <si>
    <t>2.1</t>
  </si>
  <si>
    <t>2.2</t>
  </si>
  <si>
    <t>2.3</t>
  </si>
  <si>
    <t>2.4</t>
  </si>
  <si>
    <t>2.5</t>
  </si>
  <si>
    <t>2.6</t>
  </si>
  <si>
    <t>Kurs EUR dla pomocy de minimis</t>
  </si>
  <si>
    <t>Maksymalne koszty pośrednie</t>
  </si>
  <si>
    <t>Tak - osiągnięto</t>
  </si>
  <si>
    <t>Nie - nie osiągnięto</t>
  </si>
  <si>
    <t>Dane Naboru</t>
  </si>
  <si>
    <t>G  Źródła finansowania</t>
  </si>
  <si>
    <t>F3  Limity</t>
  </si>
  <si>
    <t>F1 Podsumowanie budżetu</t>
  </si>
  <si>
    <t>FEDS.09 Fundusze Europejskie na rzecz transformacji 
obszarów górniczych na Dolnym Śląsku</t>
  </si>
  <si>
    <t>F2 Kategorie kosztów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</si>
  <si>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</si>
  <si>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</si>
  <si>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</si>
  <si>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</si>
  <si>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</si>
  <si>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</si>
  <si>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</si>
  <si>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</si>
  <si>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</si>
  <si>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Program:</t>
  </si>
  <si>
    <t>Priorytet:</t>
  </si>
  <si>
    <t>Zadanie 1:</t>
  </si>
  <si>
    <t>Zadanie 2:</t>
  </si>
  <si>
    <t>Zadanie 4:</t>
  </si>
  <si>
    <t>Zadanie 3:</t>
  </si>
  <si>
    <t>Rodzaj nieruchomości</t>
  </si>
  <si>
    <t>Uzasadnienie w odniesieniu do celu, wskaźników produktu i wskaźników rezultatu (jeśli dotyczy)</t>
  </si>
  <si>
    <t>Zadanie 5:</t>
  </si>
  <si>
    <t>Zadanie 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</si>
  <si>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</si>
  <si>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</si>
  <si>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</si>
  <si>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</si>
  <si>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</si>
  <si>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</si>
  <si>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</si>
  <si>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</si>
  <si>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</si>
  <si>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</si>
  <si>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</si>
  <si>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</si>
  <si>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Nazwa zadania</t>
  </si>
  <si>
    <t>Wkład niepieniężny (Nieruchomości)</t>
  </si>
  <si>
    <t>Kategoria kosztów</t>
  </si>
  <si>
    <t>NIE</t>
  </si>
  <si>
    <t>Prace przygotowawcze</t>
  </si>
  <si>
    <t>Usługi zewnętrzne</t>
  </si>
  <si>
    <t>Wnioskodawca partner</t>
  </si>
  <si>
    <t>LP.</t>
  </si>
  <si>
    <t>Wkład własny</t>
  </si>
  <si>
    <t>2.7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</si>
  <si>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</si>
  <si>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</si>
  <si>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</si>
  <si>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</si>
  <si>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</si>
  <si>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</si>
  <si>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</si>
  <si>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</si>
  <si>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</si>
  <si>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</si>
  <si>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Nazwa podmiotu</t>
  </si>
  <si>
    <t>Podmioty projektu</t>
  </si>
  <si>
    <t>Obiekty podlegające termomodernizacji</t>
  </si>
  <si>
    <t>Obiekt 1</t>
  </si>
  <si>
    <t>Obiekt 2</t>
  </si>
  <si>
    <t>Obiekt 3</t>
  </si>
  <si>
    <t>Obiekt 4</t>
  </si>
  <si>
    <t>Obiekt 5</t>
  </si>
  <si>
    <t>Obiekt 6</t>
  </si>
  <si>
    <t>Obiekt 7</t>
  </si>
  <si>
    <t>Obiekt 8</t>
  </si>
  <si>
    <t>Obiekt 9</t>
  </si>
  <si>
    <t>Obiekt 10</t>
  </si>
  <si>
    <t>Obiekt 11</t>
  </si>
  <si>
    <t>Obiekt 12</t>
  </si>
  <si>
    <t>Obiekt 13</t>
  </si>
  <si>
    <t>Obiekt 14</t>
  </si>
  <si>
    <t>Obiekt 15</t>
  </si>
  <si>
    <t>Nazwa obiektu</t>
  </si>
  <si>
    <t>Rodzaj pomocy</t>
  </si>
  <si>
    <t>bez pomocy</t>
  </si>
  <si>
    <t>pomoc publiczna</t>
  </si>
  <si>
    <t>Poziom dofinansowania</t>
  </si>
  <si>
    <t>Poziom dofinansowania:</t>
  </si>
  <si>
    <t>Bez pomocy</t>
  </si>
  <si>
    <t>EFRR</t>
  </si>
  <si>
    <t>BP</t>
  </si>
  <si>
    <t>Razem</t>
  </si>
  <si>
    <t>Duży</t>
  </si>
  <si>
    <t>pomoc de minimis</t>
  </si>
  <si>
    <t>Wielkość podmiotu</t>
  </si>
  <si>
    <t>wielkość podmiotu</t>
  </si>
  <si>
    <t>Wnioskodawca</t>
  </si>
  <si>
    <t>Podmiot</t>
  </si>
  <si>
    <t>Data audytu</t>
  </si>
  <si>
    <t>Dodatkowe usprawnienia z audytu nie ujęte w wybranym wariancie</t>
  </si>
  <si>
    <t>Uzasadnienie techniczne - dane wynikające z AUDYTÓW</t>
  </si>
  <si>
    <t>Wariant usprawnień wynikający  z audytu</t>
  </si>
  <si>
    <t>Termomodernizacja</t>
  </si>
  <si>
    <t>OZE</t>
  </si>
  <si>
    <t>Nr obiektu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</si>
  <si>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</si>
  <si>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</si>
  <si>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</si>
  <si>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</si>
  <si>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</si>
  <si>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</si>
  <si>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</si>
  <si>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</si>
  <si>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</si>
  <si>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</si>
  <si>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</si>
  <si>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</si>
  <si>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</si>
  <si>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</si>
  <si>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</si>
  <si>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</si>
  <si>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</si>
  <si>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</si>
  <si>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</si>
  <si>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</si>
  <si>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</si>
  <si>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Podstawa pomocy</t>
  </si>
  <si>
    <t>1.43</t>
  </si>
  <si>
    <t>1.44</t>
  </si>
  <si>
    <t>1.45</t>
  </si>
  <si>
    <t>Wydatki audytowe</t>
  </si>
  <si>
    <t xml:space="preserve">Uzasadnienie techniczne </t>
  </si>
  <si>
    <t>Pozostałe roboty budowlane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</si>
  <si>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</si>
  <si>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</si>
  <si>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</si>
  <si>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</si>
  <si>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</si>
  <si>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</si>
  <si>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</si>
  <si>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</si>
  <si>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</si>
  <si>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</si>
  <si>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</si>
  <si>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</si>
  <si>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</si>
  <si>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</si>
  <si>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</si>
  <si>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</si>
  <si>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</si>
  <si>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</si>
  <si>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</si>
  <si>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</si>
  <si>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</si>
  <si>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</si>
  <si>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</si>
  <si>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</si>
  <si>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</si>
  <si>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</si>
  <si>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</si>
  <si>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</si>
  <si>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</si>
  <si>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</si>
  <si>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</si>
  <si>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</si>
  <si>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</si>
  <si>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</si>
  <si>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</si>
  <si>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</si>
  <si>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</si>
  <si>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</si>
  <si>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r>
      <t>Uwaga! W zadaniu nr 2 należy wykazać jedynie roboty budowlane, które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u/>
        <sz val="16"/>
        <color rgb="FFFF0000"/>
        <rFont val="Calibri (Tekst podstawowy)"/>
        <charset val="238"/>
      </rPr>
      <t>nie zostały ujęte w audycie</t>
    </r>
  </si>
  <si>
    <r>
      <t xml:space="preserve">Uwaga! W zadaniu nr 1 wskazywane są jedynie wydatki wynikające z </t>
    </r>
    <r>
      <rPr>
        <b/>
        <u/>
        <sz val="16"/>
        <color rgb="FFFF0000"/>
        <rFont val="Calibri (Tekst podstawowy)"/>
        <charset val="238"/>
      </rPr>
      <t>audytów energetycznych dołączonych do wniosku o dofinansowanie</t>
    </r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</si>
  <si>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</si>
  <si>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</si>
  <si>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</si>
  <si>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</si>
  <si>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</si>
  <si>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</si>
  <si>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</si>
  <si>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</si>
  <si>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</si>
  <si>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</si>
  <si>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</si>
  <si>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</si>
  <si>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</si>
  <si>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</si>
  <si>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</si>
  <si>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</si>
  <si>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</si>
  <si>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</si>
  <si>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</si>
  <si>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</si>
  <si>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</si>
  <si>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</si>
  <si>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</si>
  <si>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</si>
  <si>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</si>
  <si>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</si>
  <si>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</si>
  <si>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</si>
  <si>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</si>
  <si>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</si>
  <si>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</si>
  <si>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</si>
  <si>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</si>
  <si>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</si>
  <si>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</si>
  <si>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</si>
  <si>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</si>
  <si>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</si>
  <si>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</si>
  <si>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</si>
  <si>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</si>
  <si>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</si>
  <si>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</si>
  <si>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</si>
  <si>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</si>
  <si>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</si>
  <si>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</si>
  <si>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</si>
  <si>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</si>
  <si>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</si>
  <si>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</si>
  <si>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</si>
  <si>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</si>
  <si>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</si>
  <si>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</si>
  <si>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</si>
  <si>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</si>
  <si>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Rola w projekcie</t>
  </si>
  <si>
    <t>Działania edukacyjne/doradcze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</si>
  <si>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</si>
  <si>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</si>
  <si>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</si>
  <si>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</si>
  <si>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</si>
  <si>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</si>
  <si>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</si>
  <si>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</si>
  <si>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</si>
  <si>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</si>
  <si>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</si>
  <si>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</si>
  <si>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</si>
  <si>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</si>
  <si>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</si>
  <si>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</si>
  <si>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</si>
  <si>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</si>
  <si>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</si>
  <si>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</si>
  <si>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</si>
  <si>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</si>
  <si>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</si>
  <si>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</si>
  <si>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</si>
  <si>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</si>
  <si>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</si>
  <si>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</si>
  <si>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</si>
  <si>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</si>
  <si>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</si>
  <si>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</si>
  <si>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</si>
  <si>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Dofinansowanie ogółem</t>
  </si>
  <si>
    <t>Budżet Państwa</t>
  </si>
  <si>
    <t>w tym 
EFRR</t>
  </si>
  <si>
    <t>w tym 
Budżet Państwa</t>
  </si>
  <si>
    <t>Czy wykorzystano limit de minimis</t>
  </si>
  <si>
    <t>Udział w kosztach bezpośrednich:</t>
  </si>
  <si>
    <t>Wnioskodawca:</t>
  </si>
  <si>
    <t>kwal</t>
  </si>
  <si>
    <t>dof</t>
  </si>
  <si>
    <t>SUMA całkowite</t>
  </si>
  <si>
    <t>SUMA kwal</t>
  </si>
  <si>
    <t>SUMA dof</t>
  </si>
  <si>
    <t>w tym</t>
  </si>
  <si>
    <t>czy istnieje pomoc publiczna</t>
  </si>
  <si>
    <t>RAZEM</t>
  </si>
  <si>
    <t>Obiekty w projekcie</t>
  </si>
  <si>
    <t>FST</t>
  </si>
  <si>
    <t>Limit</t>
  </si>
  <si>
    <t>Udział</t>
  </si>
  <si>
    <t>Pozostałe (nieruchomość zabudowana)</t>
  </si>
  <si>
    <t>Art. 38a ust. 11, 14 i 15</t>
  </si>
  <si>
    <t>Art. 38a ust. 12, 14 i 15</t>
  </si>
  <si>
    <t>wysokość wkładu niepieniężnego</t>
  </si>
  <si>
    <t>Wkład niepieniężny narastająco</t>
  </si>
  <si>
    <t>w tym 
FST</t>
  </si>
  <si>
    <t>Dofinansowanie FST</t>
  </si>
  <si>
    <t>Uwaga! W zadaniu nr 5 należy wykazać wartość nieruchomości</t>
  </si>
  <si>
    <t>Zadanie 6:</t>
  </si>
  <si>
    <t>Uwaga! W zadaniu nr 6 należy wykazać podmioty, które będą ponosić koszty pośrednie</t>
  </si>
  <si>
    <t>Ogółem</t>
  </si>
  <si>
    <t>nr obiektu</t>
  </si>
  <si>
    <t>Koszty pośrednie - 7% od kwalifikowalnych kosztów bezpośrednich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</si>
  <si>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</si>
  <si>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</si>
  <si>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</si>
  <si>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</si>
  <si>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</si>
  <si>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</si>
  <si>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</si>
  <si>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</si>
  <si>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</si>
  <si>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</si>
  <si>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</si>
  <si>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</si>
  <si>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</si>
  <si>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</si>
  <si>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</si>
  <si>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 xml:space="preserve">Uwaga! W zadaniu nr 4 należy wykazać koszty działań edukacyjnych / doradczych w zakresie ekologii, adaptacji do zmian klimatu i budowania świadomości na temat gospodarki niskoemisyjnej </t>
  </si>
  <si>
    <t>Wydatki kwalifikowalne</t>
  </si>
  <si>
    <t>Wielkość kosztów pośrednich winna wynieść:</t>
  </si>
  <si>
    <t>pieniężne</t>
  </si>
  <si>
    <t>niepieniężny</t>
  </si>
  <si>
    <t>tylko Pieniężne</t>
  </si>
  <si>
    <t>Strona z a audytu wskazująca usprawnienia</t>
  </si>
  <si>
    <t>Uwaga! W zadaniu nr 3 należy wykazać koszty projektów, audytów oraz nadzoru budowalnego</t>
  </si>
  <si>
    <t>Pomoc mieszana</t>
  </si>
  <si>
    <t>wersja:</t>
  </si>
  <si>
    <t>Zadanie 2</t>
  </si>
  <si>
    <t>Prace przygotowawcze dot. wydatków wynikających z audytu</t>
  </si>
  <si>
    <r>
      <t xml:space="preserve">Prace przygotowawcze </t>
    </r>
    <r>
      <rPr>
        <b/>
        <i/>
        <sz val="12"/>
        <color theme="1"/>
        <rFont val="Calibri"/>
        <family val="2"/>
        <scheme val="minor"/>
      </rPr>
      <t>NIE</t>
    </r>
    <r>
      <rPr>
        <i/>
        <sz val="12"/>
        <color theme="1"/>
        <rFont val="Calibri"/>
        <family val="2"/>
        <scheme val="minor"/>
      </rPr>
      <t xml:space="preserve"> dot. wydatków wynikających z audytu</t>
    </r>
  </si>
  <si>
    <t>Grunt oraz nieruchomości zabudowane - 10%</t>
  </si>
  <si>
    <t>Rzeczywisty udział w całkowitych wydatkach kwalifikowalnych</t>
  </si>
  <si>
    <t>Razem koszty rzeczywiste (bezpośrednie)</t>
  </si>
  <si>
    <t>Czy wydatek dotyczy tylko kosztów audytowych</t>
  </si>
  <si>
    <t>Czy wydatek dotyczy kosztów audytowych</t>
  </si>
  <si>
    <t>Tak</t>
  </si>
  <si>
    <t>Nie</t>
  </si>
  <si>
    <t>Limit na prace przygotowawcze - 5%</t>
  </si>
  <si>
    <t>Limit na wydatki związane z budynkiem ale nieprzewidziane w audycie energetycznym - 15%</t>
  </si>
  <si>
    <t>Limit na wydatki związane z wkładem niepieniężnym - 10% lub 15%</t>
  </si>
  <si>
    <t>Limit na wydatki związane z działaniami edukacyjnymi/doradczymi - 5%</t>
  </si>
  <si>
    <t>Limit na koszty pośrednie - 7% kosztów bezpośrednich</t>
  </si>
  <si>
    <t>A. Czy wkład niepieniężny jest &lt;= wkładowi własnemu; 
B. Czy dofinansowanie jest &lt;= wydatkom kwalifikowalnym z pominięciem wydatków niepieniężnych</t>
  </si>
  <si>
    <t>Uwaga! 7% dotyczy udziału w kosztach bezpośrednich a nie całkowitych kwalifikowalnych</t>
  </si>
  <si>
    <r>
      <t xml:space="preserve">Bez pomocy
</t>
    </r>
    <r>
      <rPr>
        <b/>
        <sz val="12"/>
        <color rgb="FFFF0000"/>
        <rFont val="Calibri (Tekst podstawowy)"/>
        <charset val="238"/>
      </rPr>
      <t>MAX 80%</t>
    </r>
  </si>
  <si>
    <r>
      <t xml:space="preserve">pomoc de minimis
</t>
    </r>
    <r>
      <rPr>
        <b/>
        <sz val="12"/>
        <color rgb="FFFF0000"/>
        <rFont val="Calibri (Tekst podstawowy)"/>
        <charset val="238"/>
      </rPr>
      <t>MAX 70%</t>
    </r>
  </si>
  <si>
    <t>Bez pomocy publicznej</t>
  </si>
  <si>
    <t>Rodzaj dofinansowania</t>
  </si>
  <si>
    <t>Podstawa prawna</t>
  </si>
  <si>
    <t>Art. 38a ust. 11, 14 i 15 GBER</t>
  </si>
  <si>
    <t xml:space="preserve">Art. 38a ust. 12, 14 i 15 GBER </t>
  </si>
  <si>
    <t>Tabela maksymalnego dofinansowania</t>
  </si>
  <si>
    <t>Kontrola prawidłowego poziomu dofinansowania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</si>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</sst>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#,##0.00\ _z_ł"/>
    <numFmt numFmtId="166" formatCode="0.000000000000000"/>
    <numFmt numFmtId="167" formatCode="0.0%"/>
  </numFmts>
  <fonts count="3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6"/>
      <color rgb="FFFF0000"/>
      <name val="Calibri (Tekst podstawowy)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 (Tekst podstawowy)"/>
      <charset val="238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165" fontId="8" fillId="0" borderId="0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 wrapText="1"/>
    </xf>
    <xf numFmtId="165" fontId="8" fillId="0" borderId="0" xfId="0" applyNumberFormat="1" applyFont="1" applyAlignment="1" applyProtection="1">
      <alignment horizontal="right" vertical="center"/>
      <protection hidden="1"/>
    </xf>
    <xf numFmtId="10" fontId="6" fillId="0" borderId="0" xfId="2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65" fontId="5" fillId="0" borderId="16" xfId="1" applyNumberFormat="1" applyFont="1" applyBorder="1" applyAlignment="1" applyProtection="1">
      <alignment horizontal="right" vertical="center"/>
      <protection hidden="1"/>
    </xf>
    <xf numFmtId="165" fontId="5" fillId="0" borderId="17" xfId="1" applyNumberFormat="1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0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19" xfId="0" applyBorder="1"/>
    <xf numFmtId="0" fontId="0" fillId="0" borderId="21" xfId="0" applyBorder="1"/>
    <xf numFmtId="0" fontId="0" fillId="0" borderId="24" xfId="0" applyBorder="1"/>
    <xf numFmtId="0" fontId="0" fillId="0" borderId="0" xfId="0" applyAlignment="1">
      <alignment vertical="top"/>
    </xf>
    <xf numFmtId="10" fontId="0" fillId="0" borderId="0" xfId="2" applyNumberFormat="1" applyFont="1"/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164" fontId="5" fillId="0" borderId="14" xfId="1" applyFont="1" applyBorder="1" applyAlignment="1" applyProtection="1">
      <alignment horizontal="center" vertical="top" wrapText="1"/>
    </xf>
    <xf numFmtId="10" fontId="0" fillId="0" borderId="5" xfId="2" applyNumberFormat="1" applyFont="1" applyBorder="1" applyAlignment="1" applyProtection="1">
      <alignment horizontal="center" vertical="top"/>
    </xf>
    <xf numFmtId="0" fontId="0" fillId="2" borderId="5" xfId="0" applyFill="1" applyBorder="1" applyAlignment="1" applyProtection="1">
      <alignment vertical="top"/>
      <protection locked="0"/>
    </xf>
    <xf numFmtId="49" fontId="15" fillId="2" borderId="5" xfId="0" applyNumberFormat="1" applyFont="1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top"/>
    </xf>
    <xf numFmtId="0" fontId="21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>
      <alignment vertical="top"/>
    </xf>
    <xf numFmtId="0" fontId="0" fillId="0" borderId="2" xfId="0" applyBorder="1"/>
    <xf numFmtId="0" fontId="22" fillId="0" borderId="2" xfId="0" applyFont="1" applyBorder="1"/>
    <xf numFmtId="0" fontId="8" fillId="0" borderId="2" xfId="0" applyFont="1" applyBorder="1"/>
    <xf numFmtId="0" fontId="5" fillId="0" borderId="12" xfId="0" applyFont="1" applyBorder="1" applyAlignment="1">
      <alignment vertical="top"/>
    </xf>
    <xf numFmtId="4" fontId="0" fillId="0" borderId="0" xfId="0" applyNumberFormat="1"/>
    <xf numFmtId="0" fontId="5" fillId="0" borderId="0" xfId="0" applyFont="1" applyAlignment="1">
      <alignment horizontal="center" vertical="top"/>
    </xf>
    <xf numFmtId="0" fontId="0" fillId="0" borderId="0" xfId="0" quotePrefix="1" applyAlignment="1">
      <alignment horizontal="right"/>
    </xf>
    <xf numFmtId="0" fontId="23" fillId="0" borderId="0" xfId="2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top"/>
      <protection locked="0"/>
    </xf>
    <xf numFmtId="10" fontId="8" fillId="0" borderId="0" xfId="2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top"/>
      <protection hidden="1"/>
    </xf>
    <xf numFmtId="49" fontId="0" fillId="2" borderId="1" xfId="0" applyNumberFormat="1" applyFill="1" applyBorder="1" applyAlignment="1" applyProtection="1">
      <alignment vertical="top" wrapText="1"/>
      <protection locked="0"/>
    </xf>
    <xf numFmtId="9" fontId="0" fillId="3" borderId="1" xfId="2" applyFont="1" applyFill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 wrapText="1"/>
      <protection hidden="1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8" fillId="2" borderId="5" xfId="0" applyNumberFormat="1" applyFont="1" applyFill="1" applyBorder="1" applyAlignment="1" applyProtection="1">
      <alignment vertical="center"/>
      <protection locked="0"/>
    </xf>
    <xf numFmtId="0" fontId="0" fillId="0" borderId="33" xfId="0" applyBorder="1"/>
    <xf numFmtId="0" fontId="0" fillId="0" borderId="34" xfId="0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35" xfId="0" applyBorder="1"/>
    <xf numFmtId="0" fontId="5" fillId="0" borderId="23" xfId="0" applyFont="1" applyBorder="1"/>
    <xf numFmtId="0" fontId="0" fillId="0" borderId="18" xfId="0" applyBorder="1"/>
    <xf numFmtId="10" fontId="0" fillId="0" borderId="35" xfId="0" applyNumberFormat="1" applyBorder="1"/>
    <xf numFmtId="10" fontId="0" fillId="0" borderId="33" xfId="0" applyNumberFormat="1" applyBorder="1"/>
    <xf numFmtId="10" fontId="0" fillId="0" borderId="34" xfId="0" applyNumberFormat="1" applyBorder="1"/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4" xfId="0" applyBorder="1" applyAlignment="1">
      <alignment vertical="top"/>
    </xf>
    <xf numFmtId="9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9" fontId="0" fillId="0" borderId="0" xfId="0" applyNumberFormat="1" applyAlignment="1">
      <alignment horizontal="center" vertical="top"/>
    </xf>
    <xf numFmtId="9" fontId="0" fillId="0" borderId="25" xfId="0" applyNumberFormat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9" fontId="0" fillId="0" borderId="18" xfId="0" applyNumberFormat="1" applyBorder="1" applyAlignment="1">
      <alignment vertical="top"/>
    </xf>
    <xf numFmtId="10" fontId="0" fillId="0" borderId="18" xfId="0" applyNumberFormat="1" applyBorder="1" applyAlignment="1">
      <alignment vertical="top"/>
    </xf>
    <xf numFmtId="0" fontId="0" fillId="4" borderId="0" xfId="0" applyFill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9" fontId="0" fillId="3" borderId="1" xfId="2" applyFont="1" applyFill="1" applyBorder="1" applyAlignment="1" applyProtection="1">
      <alignment horizontal="center" vertical="top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horizontal="center" vertical="center"/>
    </xf>
    <xf numFmtId="0" fontId="15" fillId="0" borderId="0" xfId="0" applyFont="1" applyAlignment="1">
      <alignment vertical="top"/>
    </xf>
    <xf numFmtId="9" fontId="0" fillId="0" borderId="1" xfId="0" applyNumberFormat="1" applyBorder="1" applyAlignment="1">
      <alignment horizontal="center" vertical="top"/>
    </xf>
    <xf numFmtId="9" fontId="0" fillId="0" borderId="1" xfId="2" applyFont="1" applyFill="1" applyBorder="1" applyAlignment="1" applyProtection="1">
      <alignment horizontal="center" vertical="top"/>
    </xf>
    <xf numFmtId="164" fontId="0" fillId="0" borderId="0" xfId="1" applyFont="1" applyAlignment="1" applyProtection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6" borderId="0" xfId="0" applyFill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0" fillId="0" borderId="17" xfId="0" applyBorder="1" applyAlignment="1">
      <alignment vertical="top"/>
    </xf>
    <xf numFmtId="0" fontId="8" fillId="0" borderId="23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2" xfId="0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0" fillId="0" borderId="5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" fontId="0" fillId="0" borderId="0" xfId="0" applyNumberFormat="1" applyAlignment="1">
      <alignment vertical="top"/>
    </xf>
    <xf numFmtId="0" fontId="12" fillId="0" borderId="0" xfId="0" applyFont="1" applyAlignment="1">
      <alignment horizontal="left" vertical="top"/>
    </xf>
    <xf numFmtId="4" fontId="5" fillId="0" borderId="14" xfId="0" applyNumberFormat="1" applyFont="1" applyBorder="1" applyAlignment="1">
      <alignment horizontal="center" vertical="top" wrapText="1"/>
    </xf>
    <xf numFmtId="4" fontId="5" fillId="4" borderId="1" xfId="0" applyNumberFormat="1" applyFont="1" applyFill="1" applyBorder="1" applyAlignment="1">
      <alignment vertical="top"/>
    </xf>
    <xf numFmtId="165" fontId="5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3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65" fontId="5" fillId="0" borderId="16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right" vertical="top"/>
    </xf>
    <xf numFmtId="10" fontId="6" fillId="0" borderId="0" xfId="2" applyNumberFormat="1" applyFont="1" applyBorder="1" applyAlignment="1" applyProtection="1">
      <alignment horizontal="center" vertical="center"/>
    </xf>
    <xf numFmtId="0" fontId="24" fillId="0" borderId="0" xfId="0" applyFont="1" applyAlignment="1">
      <alignment horizontal="right" vertical="center"/>
    </xf>
    <xf numFmtId="10" fontId="24" fillId="0" borderId="0" xfId="2" applyNumberFormat="1" applyFont="1" applyBorder="1" applyAlignment="1" applyProtection="1">
      <alignment horizontal="left" vertical="center" wrapText="1"/>
    </xf>
    <xf numFmtId="0" fontId="0" fillId="0" borderId="3" xfId="0" applyBorder="1"/>
    <xf numFmtId="0" fontId="8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5" fontId="5" fillId="5" borderId="0" xfId="1" applyNumberFormat="1" applyFont="1" applyFill="1" applyBorder="1" applyAlignment="1" applyProtection="1">
      <alignment horizontal="right" vertical="center"/>
    </xf>
    <xf numFmtId="10" fontId="6" fillId="5" borderId="0" xfId="2" applyNumberFormat="1" applyFont="1" applyFill="1" applyBorder="1" applyAlignment="1" applyProtection="1">
      <alignment horizontal="center" vertical="center"/>
    </xf>
    <xf numFmtId="165" fontId="5" fillId="5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 vertical="center"/>
    </xf>
    <xf numFmtId="0" fontId="23" fillId="0" borderId="0" xfId="2" applyNumberFormat="1" applyFont="1" applyBorder="1" applyAlignment="1" applyProtection="1">
      <alignment horizontal="center" vertical="center"/>
    </xf>
    <xf numFmtId="0" fontId="23" fillId="0" borderId="3" xfId="2" applyNumberFormat="1" applyFont="1" applyBorder="1" applyAlignment="1" applyProtection="1">
      <alignment horizontal="left" vertical="center"/>
    </xf>
    <xf numFmtId="10" fontId="14" fillId="0" borderId="0" xfId="2" applyNumberFormat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25" fillId="0" borderId="0" xfId="0" applyFont="1" applyAlignment="1">
      <alignment vertical="top"/>
    </xf>
    <xf numFmtId="164" fontId="25" fillId="0" borderId="0" xfId="0" applyNumberFormat="1" applyFont="1" applyAlignment="1">
      <alignment vertical="top"/>
    </xf>
    <xf numFmtId="165" fontId="2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165" fontId="5" fillId="0" borderId="16" xfId="1" applyNumberFormat="1" applyFont="1" applyBorder="1" applyAlignment="1" applyProtection="1">
      <alignment horizontal="right" vertical="center"/>
    </xf>
    <xf numFmtId="165" fontId="5" fillId="0" borderId="17" xfId="1" applyNumberFormat="1" applyFont="1" applyBorder="1" applyAlignment="1" applyProtection="1">
      <alignment horizontal="right" vertical="center"/>
    </xf>
    <xf numFmtId="10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0" fontId="21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0" fontId="6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10" fontId="6" fillId="0" borderId="0" xfId="2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7" fillId="0" borderId="2" xfId="0" applyFont="1" applyBorder="1"/>
    <xf numFmtId="0" fontId="5" fillId="0" borderId="2" xfId="0" applyFont="1" applyBorder="1"/>
    <xf numFmtId="10" fontId="6" fillId="0" borderId="2" xfId="2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27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165" fontId="8" fillId="0" borderId="26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165" fontId="5" fillId="0" borderId="26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8" fillId="0" borderId="0" xfId="1" applyNumberFormat="1" applyFont="1" applyBorder="1" applyAlignment="1" applyProtection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1" applyFont="1" applyAlignment="1" applyProtection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9" fontId="2" fillId="0" borderId="0" xfId="0" applyNumberFormat="1" applyFont="1" applyAlignment="1">
      <alignment vertical="center"/>
    </xf>
    <xf numFmtId="167" fontId="2" fillId="0" borderId="0" xfId="2" applyNumberFormat="1" applyFont="1" applyAlignment="1" applyProtection="1">
      <alignment vertical="center"/>
    </xf>
    <xf numFmtId="9" fontId="2" fillId="0" borderId="0" xfId="2" applyFont="1" applyAlignment="1" applyProtection="1">
      <alignment vertical="center"/>
    </xf>
    <xf numFmtId="0" fontId="0" fillId="0" borderId="1" xfId="0" applyBorder="1"/>
    <xf numFmtId="0" fontId="0" fillId="2" borderId="1" xfId="0" applyFill="1" applyBorder="1"/>
    <xf numFmtId="9" fontId="0" fillId="0" borderId="0" xfId="0" applyNumberFormat="1"/>
    <xf numFmtId="10" fontId="0" fillId="2" borderId="0" xfId="0" applyNumberFormat="1" applyFill="1"/>
    <xf numFmtId="0" fontId="0" fillId="2" borderId="0" xfId="0" applyFill="1"/>
    <xf numFmtId="0" fontId="0" fillId="3" borderId="0" xfId="0" applyFill="1"/>
    <xf numFmtId="164" fontId="0" fillId="3" borderId="0" xfId="1" applyFont="1" applyFill="1" applyProtection="1"/>
    <xf numFmtId="0" fontId="2" fillId="0" borderId="0" xfId="0" applyFont="1"/>
    <xf numFmtId="165" fontId="0" fillId="0" borderId="0" xfId="0" applyNumberFormat="1"/>
    <xf numFmtId="9" fontId="0" fillId="2" borderId="0" xfId="2" applyFont="1" applyFill="1" applyBorder="1" applyProtection="1"/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4" fontId="29" fillId="0" borderId="24" xfId="2" applyNumberFormat="1" applyFont="1" applyFill="1" applyBorder="1" applyAlignment="1" applyProtection="1">
      <alignment horizontal="right" vertical="center"/>
    </xf>
    <xf numFmtId="4" fontId="8" fillId="0" borderId="25" xfId="0" applyNumberFormat="1" applyFont="1" applyBorder="1" applyAlignment="1">
      <alignment vertical="center" wrapText="1"/>
    </xf>
    <xf numFmtId="4" fontId="6" fillId="0" borderId="24" xfId="2" applyNumberFormat="1" applyFont="1" applyBorder="1" applyAlignment="1" applyProtection="1">
      <alignment horizontal="center" vertical="center"/>
    </xf>
    <xf numFmtId="4" fontId="8" fillId="0" borderId="25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5" xfId="0" applyBorder="1"/>
    <xf numFmtId="0" fontId="5" fillId="0" borderId="0" xfId="0" applyFont="1" applyAlignment="1">
      <alignment vertical="center" wrapText="1"/>
    </xf>
    <xf numFmtId="4" fontId="8" fillId="0" borderId="0" xfId="0" applyNumberFormat="1" applyFont="1" applyAlignment="1">
      <alignment horizontal="left" vertical="center"/>
    </xf>
    <xf numFmtId="4" fontId="29" fillId="0" borderId="0" xfId="2" applyNumberFormat="1" applyFont="1" applyFill="1" applyBorder="1" applyAlignment="1" applyProtection="1">
      <alignment horizontal="right" vertical="center"/>
    </xf>
    <xf numFmtId="4" fontId="29" fillId="0" borderId="25" xfId="2" applyNumberFormat="1" applyFont="1" applyFill="1" applyBorder="1" applyAlignment="1" applyProtection="1">
      <alignment horizontal="right" vertical="center"/>
    </xf>
    <xf numFmtId="4" fontId="29" fillId="0" borderId="24" xfId="0" applyNumberFormat="1" applyFont="1" applyBorder="1" applyAlignment="1">
      <alignment vertical="center" wrapText="1"/>
    </xf>
    <xf numFmtId="4" fontId="29" fillId="0" borderId="0" xfId="0" applyNumberFormat="1" applyFont="1" applyAlignment="1">
      <alignment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10" fontId="6" fillId="0" borderId="0" xfId="2" applyNumberFormat="1" applyFont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</cellXfs>
  <cellStyles count="3">
    <cellStyle name="Normalny" xfId="0" builtinId="0"/>
    <cellStyle name="Procentowy" xfId="2" builtinId="5"/>
    <cellStyle name="Walutowy" xfId="1" builtinId="4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2F2"/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215900</xdr:colOff>
          <xdr:row>26</xdr:row>
          <xdr:rowOff>38100</xdr:rowOff>
        </xdr:from>
        <xdr:to>
          <xdr:col>16</xdr:col>
          <xdr:colOff>101600</xdr:colOff>
          <xdr:row>26</xdr:row>
          <xdr:rowOff>495300</xdr:rowOff>
        </xdr:to>
        <xdr:sp macro="" textlink="">
          <xdr:nvSpPr>
            <xdr:cNvPr id="14402" name="Label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2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622300</xdr:colOff>
          <xdr:row>26</xdr:row>
          <xdr:rowOff>50800</xdr:rowOff>
        </xdr:from>
        <xdr:to>
          <xdr:col>16</xdr:col>
          <xdr:colOff>190500</xdr:colOff>
          <xdr:row>26</xdr:row>
          <xdr:rowOff>342900</xdr:rowOff>
        </xdr:to>
        <xdr:sp macro="" textlink="">
          <xdr:nvSpPr>
            <xdr:cNvPr id="14403" name="Label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2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B.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s wlo" id="{8E1BDB0F-F4D2-3646-8FAE-F7AABE5FF538}" userId="d19c2a4c223cc9bf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4" dT="2023-04-21T08:25:16.46" personId="{8E1BDB0F-F4D2-3646-8FAE-F7AABE5FF538}" id="{CC8817FA-D31D-234A-9428-151AE78B9B39}">
    <text>Nie wiadomo jaki będzie dla Dużego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showGridLines="0" tabSelected="1" topLeftCell="A17" zoomScale="80" zoomScaleNormal="80" workbookViewId="0">
      <selection activeCell="G45" sqref="G45"/>
    </sheetView>
  </sheetViews>
  <sheetFormatPr baseColWidth="10" defaultColWidth="10.83203125" defaultRowHeight="16" x14ac:dyDescent="0.2"/>
  <cols>
    <col min="1" max="1" width="10.83203125" style="20"/>
    <col min="2" max="2" width="14.6640625" style="20" customWidth="1"/>
    <col min="3" max="4" width="29.1640625" style="20" customWidth="1"/>
    <col min="5" max="5" width="23.33203125" style="20" customWidth="1"/>
    <col min="6" max="6" width="20.5" style="20" customWidth="1"/>
    <col min="7" max="7" width="20.83203125" style="20" customWidth="1"/>
    <col min="8" max="8" width="21" style="20" customWidth="1"/>
    <col min="9" max="9" width="18.1640625" style="20" customWidth="1"/>
    <col min="10" max="10" width="26.83203125" style="20" customWidth="1"/>
    <col min="11" max="11" width="26.33203125" style="20" customWidth="1"/>
    <col min="12" max="12" width="18.1640625" style="20" customWidth="1"/>
    <col min="13" max="13" width="15.83203125" style="20" customWidth="1"/>
    <col min="14" max="14" width="17.6640625" style="20" customWidth="1"/>
    <col min="15" max="15" width="15.1640625" style="20" customWidth="1"/>
    <col min="16" max="16" width="13.5" style="20" customWidth="1"/>
    <col min="17" max="16384" width="10.83203125" style="20"/>
  </cols>
  <sheetData>
    <row r="1" spans="1:14" ht="17" hidden="1" thickBot="1" x14ac:dyDescent="0.25">
      <c r="C1" s="66" t="s">
        <v>178</v>
      </c>
      <c r="D1" s="67" t="s">
        <v>180</v>
      </c>
      <c r="E1" s="67" t="s">
        <v>181</v>
      </c>
      <c r="F1" s="67" t="s">
        <v>182</v>
      </c>
      <c r="G1" s="66" t="s">
        <v>186</v>
      </c>
      <c r="H1" s="68" t="s">
        <v>0</v>
      </c>
      <c r="I1" s="68" t="s">
        <v>1</v>
      </c>
      <c r="J1" s="68" t="s">
        <v>2</v>
      </c>
      <c r="K1" s="68"/>
      <c r="L1" s="69" t="s">
        <v>183</v>
      </c>
      <c r="N1" s="20" t="s">
        <v>33</v>
      </c>
    </row>
    <row r="2" spans="1:14" hidden="1" x14ac:dyDescent="0.2">
      <c r="A2" s="66" t="s">
        <v>174</v>
      </c>
      <c r="B2" s="67" t="s">
        <v>179</v>
      </c>
      <c r="C2" s="70" t="s">
        <v>175</v>
      </c>
      <c r="D2" s="71">
        <v>0.7</v>
      </c>
      <c r="E2" s="72">
        <v>0.1</v>
      </c>
      <c r="F2" s="72">
        <f>D2+E2</f>
        <v>0.79999999999999993</v>
      </c>
      <c r="G2" s="70" t="s">
        <v>376</v>
      </c>
      <c r="H2" s="73">
        <v>0.55000000000000004</v>
      </c>
      <c r="I2" s="73">
        <v>0.55000000000000004</v>
      </c>
      <c r="J2" s="73">
        <v>0.45</v>
      </c>
      <c r="K2" s="73"/>
      <c r="L2" s="74">
        <v>0.35</v>
      </c>
      <c r="M2" s="71"/>
      <c r="N2" s="71" t="s">
        <v>138</v>
      </c>
    </row>
    <row r="3" spans="1:14" ht="17" hidden="1" thickBot="1" x14ac:dyDescent="0.25">
      <c r="A3" s="75"/>
      <c r="B3" s="76" t="s">
        <v>176</v>
      </c>
      <c r="C3" s="75" t="s">
        <v>84</v>
      </c>
      <c r="D3" s="77">
        <v>0.7</v>
      </c>
      <c r="E3" s="77">
        <v>0</v>
      </c>
      <c r="F3" s="78">
        <f>D3+E3</f>
        <v>0.7</v>
      </c>
      <c r="G3" s="70" t="s">
        <v>377</v>
      </c>
      <c r="H3" s="73">
        <v>0.5</v>
      </c>
      <c r="I3" s="73">
        <v>0.5</v>
      </c>
      <c r="J3" s="73">
        <v>0.4</v>
      </c>
      <c r="K3" s="73"/>
      <c r="L3" s="74">
        <v>0.3</v>
      </c>
      <c r="M3" s="71"/>
      <c r="N3" s="71"/>
    </row>
    <row r="4" spans="1:14" hidden="1" x14ac:dyDescent="0.2">
      <c r="M4" s="71"/>
      <c r="N4" s="71"/>
    </row>
    <row r="5" spans="1:14" hidden="1" x14ac:dyDescent="0.2">
      <c r="M5" s="71"/>
      <c r="N5" s="71"/>
    </row>
    <row r="6" spans="1:14" hidden="1" x14ac:dyDescent="0.2"/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idden="1" x14ac:dyDescent="0.2"/>
    <row r="12" spans="1:14" hidden="1" x14ac:dyDescent="0.2"/>
    <row r="13" spans="1:14" hidden="1" x14ac:dyDescent="0.2"/>
    <row r="14" spans="1:14" hidden="1" x14ac:dyDescent="0.2"/>
    <row r="15" spans="1:14" ht="49" hidden="1" customHeight="1" x14ac:dyDescent="0.2"/>
    <row r="16" spans="1:14" hidden="1" x14ac:dyDescent="0.2"/>
    <row r="17" spans="1:15" s="79" customFormat="1" ht="27" customHeight="1" x14ac:dyDescent="0.2"/>
    <row r="18" spans="1:15" x14ac:dyDescent="0.2">
      <c r="A18" s="20" t="s">
        <v>156</v>
      </c>
    </row>
    <row r="19" spans="1:15" x14ac:dyDescent="0.2">
      <c r="E19" s="281" t="s">
        <v>177</v>
      </c>
      <c r="F19" s="282"/>
      <c r="G19" s="282"/>
      <c r="H19" s="283"/>
      <c r="J19" s="20" t="s">
        <v>437</v>
      </c>
    </row>
    <row r="20" spans="1:15" ht="34" x14ac:dyDescent="0.2">
      <c r="B20" s="80" t="s">
        <v>321</v>
      </c>
      <c r="C20" s="80" t="s">
        <v>155</v>
      </c>
      <c r="D20" s="81" t="s">
        <v>185</v>
      </c>
      <c r="E20" s="82" t="s">
        <v>430</v>
      </c>
      <c r="F20" s="82" t="s">
        <v>431</v>
      </c>
      <c r="G20" s="82" t="s">
        <v>376</v>
      </c>
      <c r="H20" s="82" t="s">
        <v>377</v>
      </c>
      <c r="J20" s="80" t="s">
        <v>433</v>
      </c>
      <c r="K20" s="80" t="s">
        <v>434</v>
      </c>
      <c r="L20" s="81" t="s">
        <v>0</v>
      </c>
      <c r="M20" s="81" t="s">
        <v>1</v>
      </c>
      <c r="N20" s="81" t="s">
        <v>2</v>
      </c>
      <c r="O20" s="83" t="s">
        <v>183</v>
      </c>
    </row>
    <row r="21" spans="1:15" ht="16" customHeight="1" x14ac:dyDescent="0.2">
      <c r="B21" s="80" t="s">
        <v>187</v>
      </c>
      <c r="C21" s="22"/>
      <c r="D21" s="23"/>
      <c r="E21" s="50"/>
      <c r="F21" s="50"/>
      <c r="G21" s="50"/>
      <c r="H21" s="50"/>
      <c r="J21" s="87" t="s">
        <v>432</v>
      </c>
      <c r="K21" s="87" t="s">
        <v>179</v>
      </c>
      <c r="L21" s="88">
        <v>0.8</v>
      </c>
      <c r="M21" s="88">
        <v>0.8</v>
      </c>
      <c r="N21" s="88">
        <v>0.8</v>
      </c>
      <c r="O21" s="88">
        <v>0.8</v>
      </c>
    </row>
    <row r="22" spans="1:15" x14ac:dyDescent="0.2">
      <c r="B22" s="80" t="s">
        <v>145</v>
      </c>
      <c r="C22" s="22"/>
      <c r="D22" s="23"/>
      <c r="E22" s="50"/>
      <c r="F22" s="50"/>
      <c r="G22" s="50"/>
      <c r="H22" s="50"/>
      <c r="J22" s="87" t="s">
        <v>83</v>
      </c>
      <c r="K22" s="87" t="s">
        <v>84</v>
      </c>
      <c r="L22" s="88">
        <v>0.7</v>
      </c>
      <c r="M22" s="88">
        <v>0.7</v>
      </c>
      <c r="N22" s="88">
        <v>0.7</v>
      </c>
      <c r="O22" s="88">
        <v>0.7</v>
      </c>
    </row>
    <row r="23" spans="1:15" x14ac:dyDescent="0.2">
      <c r="B23" s="80" t="s">
        <v>146</v>
      </c>
      <c r="C23" s="22"/>
      <c r="D23" s="23"/>
      <c r="E23" s="50"/>
      <c r="F23" s="50"/>
      <c r="G23" s="50"/>
      <c r="H23" s="50"/>
      <c r="J23" s="87" t="s">
        <v>83</v>
      </c>
      <c r="K23" s="87" t="s">
        <v>435</v>
      </c>
      <c r="L23" s="88">
        <v>0.55000000000000004</v>
      </c>
      <c r="M23" s="88">
        <v>0.55000000000000004</v>
      </c>
      <c r="N23" s="88">
        <v>0.45</v>
      </c>
      <c r="O23" s="88">
        <v>0.35</v>
      </c>
    </row>
    <row r="24" spans="1:15" x14ac:dyDescent="0.2">
      <c r="B24" s="80" t="s">
        <v>147</v>
      </c>
      <c r="C24" s="22"/>
      <c r="D24" s="23"/>
      <c r="E24" s="50"/>
      <c r="F24" s="50"/>
      <c r="G24" s="50"/>
      <c r="H24" s="50"/>
      <c r="J24" s="87" t="s">
        <v>83</v>
      </c>
      <c r="K24" s="87" t="s">
        <v>436</v>
      </c>
      <c r="L24" s="88">
        <v>0.5</v>
      </c>
      <c r="M24" s="88">
        <v>0.5</v>
      </c>
      <c r="N24" s="88">
        <v>0.4</v>
      </c>
      <c r="O24" s="88">
        <v>0.3</v>
      </c>
    </row>
    <row r="25" spans="1:15" x14ac:dyDescent="0.2">
      <c r="B25" s="80" t="s">
        <v>148</v>
      </c>
      <c r="C25" s="22"/>
      <c r="D25" s="23"/>
      <c r="E25" s="50"/>
      <c r="F25" s="50"/>
      <c r="G25" s="50"/>
      <c r="H25" s="50"/>
    </row>
    <row r="26" spans="1:15" x14ac:dyDescent="0.2">
      <c r="B26" s="80" t="s">
        <v>149</v>
      </c>
      <c r="C26" s="22"/>
      <c r="D26" s="23"/>
      <c r="E26" s="50"/>
      <c r="F26" s="50"/>
      <c r="G26" s="50"/>
      <c r="H26" s="50"/>
    </row>
    <row r="27" spans="1:15" hidden="1" x14ac:dyDescent="0.2">
      <c r="B27" s="80"/>
      <c r="C27" s="84"/>
      <c r="D27" s="85"/>
      <c r="E27" s="86">
        <v>0.9</v>
      </c>
      <c r="G27" s="89"/>
    </row>
    <row r="28" spans="1:15" hidden="1" x14ac:dyDescent="0.2">
      <c r="B28" s="80"/>
      <c r="C28" s="84"/>
      <c r="D28" s="85"/>
      <c r="E28" s="86">
        <v>0.9</v>
      </c>
      <c r="G28" s="89"/>
    </row>
    <row r="29" spans="1:15" hidden="1" x14ac:dyDescent="0.2">
      <c r="B29" s="80"/>
      <c r="C29" s="84"/>
      <c r="D29" s="85"/>
      <c r="E29" s="86">
        <v>0.9</v>
      </c>
      <c r="G29" s="89"/>
    </row>
    <row r="30" spans="1:15" hidden="1" x14ac:dyDescent="0.2">
      <c r="B30" s="80"/>
      <c r="C30" s="84"/>
      <c r="D30" s="85"/>
      <c r="E30" s="86">
        <v>0.9</v>
      </c>
      <c r="G30" s="89"/>
    </row>
    <row r="31" spans="1:15" hidden="1" x14ac:dyDescent="0.2">
      <c r="B31" s="80"/>
      <c r="C31" s="84"/>
      <c r="D31" s="85"/>
      <c r="E31" s="86">
        <v>0.9</v>
      </c>
      <c r="G31" s="89"/>
    </row>
    <row r="34" spans="1:13" ht="17" customHeight="1" x14ac:dyDescent="0.2">
      <c r="B34" s="20" t="s">
        <v>438</v>
      </c>
      <c r="E34" s="284" t="s">
        <v>177</v>
      </c>
      <c r="F34" s="284"/>
      <c r="G34" s="284"/>
      <c r="H34" s="284"/>
    </row>
    <row r="35" spans="1:13" ht="33" customHeight="1" x14ac:dyDescent="0.2">
      <c r="B35" s="80" t="s">
        <v>321</v>
      </c>
      <c r="C35" s="80" t="s">
        <v>155</v>
      </c>
      <c r="D35" s="81" t="s">
        <v>185</v>
      </c>
      <c r="E35" s="82" t="s">
        <v>430</v>
      </c>
      <c r="F35" s="82" t="s">
        <v>431</v>
      </c>
      <c r="G35" s="82" t="s">
        <v>376</v>
      </c>
      <c r="H35" s="82" t="s">
        <v>377</v>
      </c>
    </row>
    <row r="36" spans="1:13" x14ac:dyDescent="0.2">
      <c r="B36" s="80" t="s">
        <v>187</v>
      </c>
      <c r="C36" s="87" t="str">
        <f>IF(C21="","",C21)</f>
        <v/>
      </c>
      <c r="D36" s="87" t="str">
        <f>IF(D21="","",D21)</f>
        <v/>
      </c>
      <c r="E36" s="90">
        <v>0.8</v>
      </c>
      <c r="F36" s="90">
        <v>0.7</v>
      </c>
      <c r="G36" s="91">
        <f>IF(D36="",0,IF(D36=$L$1,$L$2,IF(D36=$J$1,$J$2,$I$2)))</f>
        <v>0</v>
      </c>
      <c r="H36" s="91">
        <f>IF(D36="",0,IF(D36=$L$1,$L$3,IF(D36=$J$1,$J$3,$I$3)))</f>
        <v>0</v>
      </c>
    </row>
    <row r="37" spans="1:13" ht="17" customHeight="1" x14ac:dyDescent="0.2">
      <c r="B37" s="80" t="s">
        <v>145</v>
      </c>
      <c r="C37" s="87" t="str">
        <f>IF(C22="","",C22)</f>
        <v/>
      </c>
      <c r="D37" s="87" t="str">
        <f t="shared" ref="D37:D41" si="0">IF(D22="","",D22)</f>
        <v/>
      </c>
      <c r="E37" s="90">
        <v>0.8</v>
      </c>
      <c r="F37" s="90">
        <v>0.7</v>
      </c>
      <c r="G37" s="91">
        <f t="shared" ref="G37:G41" si="1">IF(D37="",0,IF(D37=$L$1,$L$2,IF(D37=$J$1,$J$2,$I$2)))</f>
        <v>0</v>
      </c>
      <c r="H37" s="91">
        <f t="shared" ref="H37:H41" si="2">IF(D37="",0,IF(D37=$L$1,$L$3,IF(D37=$J$1,$J$3,$I$3)))</f>
        <v>0</v>
      </c>
    </row>
    <row r="38" spans="1:13" x14ac:dyDescent="0.2">
      <c r="B38" s="80" t="s">
        <v>146</v>
      </c>
      <c r="C38" s="87" t="str">
        <f>IF(C23="","",C23)</f>
        <v/>
      </c>
      <c r="D38" s="87" t="str">
        <f t="shared" si="0"/>
        <v/>
      </c>
      <c r="E38" s="90">
        <v>0.8</v>
      </c>
      <c r="F38" s="90">
        <v>0.7</v>
      </c>
      <c r="G38" s="91">
        <f t="shared" si="1"/>
        <v>0</v>
      </c>
      <c r="H38" s="91">
        <f t="shared" si="2"/>
        <v>0</v>
      </c>
    </row>
    <row r="39" spans="1:13" x14ac:dyDescent="0.2">
      <c r="B39" s="80" t="s">
        <v>147</v>
      </c>
      <c r="C39" s="87" t="str">
        <f>IF(C24="","",C24)</f>
        <v/>
      </c>
      <c r="D39" s="87" t="str">
        <f t="shared" si="0"/>
        <v/>
      </c>
      <c r="E39" s="90">
        <v>0.8</v>
      </c>
      <c r="F39" s="90">
        <v>0.7</v>
      </c>
      <c r="G39" s="91">
        <f t="shared" si="1"/>
        <v>0</v>
      </c>
      <c r="H39" s="91">
        <f t="shared" si="2"/>
        <v>0</v>
      </c>
    </row>
    <row r="40" spans="1:13" x14ac:dyDescent="0.2">
      <c r="B40" s="80" t="s">
        <v>148</v>
      </c>
      <c r="C40" s="87" t="str">
        <f>IF(C25="","",C25)</f>
        <v/>
      </c>
      <c r="D40" s="87" t="str">
        <f t="shared" si="0"/>
        <v/>
      </c>
      <c r="E40" s="90">
        <v>0.8</v>
      </c>
      <c r="F40" s="90">
        <v>0.7</v>
      </c>
      <c r="G40" s="91">
        <f t="shared" si="1"/>
        <v>0</v>
      </c>
      <c r="H40" s="91">
        <f t="shared" si="2"/>
        <v>0</v>
      </c>
    </row>
    <row r="41" spans="1:13" x14ac:dyDescent="0.2">
      <c r="B41" s="80" t="s">
        <v>149</v>
      </c>
      <c r="C41" s="87" t="str">
        <f>IF(C26="","",C26)</f>
        <v/>
      </c>
      <c r="D41" s="87" t="str">
        <f t="shared" si="0"/>
        <v/>
      </c>
      <c r="E41" s="90">
        <v>0.8</v>
      </c>
      <c r="F41" s="90">
        <v>0.7</v>
      </c>
      <c r="G41" s="91">
        <f t="shared" si="1"/>
        <v>0</v>
      </c>
      <c r="H41" s="91">
        <f t="shared" si="2"/>
        <v>0</v>
      </c>
    </row>
    <row r="43" spans="1:13" x14ac:dyDescent="0.2">
      <c r="A43" s="20" t="s">
        <v>157</v>
      </c>
      <c r="M43" s="89" t="str">
        <f t="shared" ref="M43:M50" si="3">IF(L43&gt;70%,"Za wysoki poziom dofinansowania do kosztów pośrednich - proszę poprawić","")</f>
        <v/>
      </c>
    </row>
    <row r="44" spans="1:13" x14ac:dyDescent="0.2">
      <c r="M44" s="89" t="str">
        <f t="shared" si="3"/>
        <v/>
      </c>
    </row>
    <row r="45" spans="1:13" x14ac:dyDescent="0.2">
      <c r="B45" s="80" t="s">
        <v>195</v>
      </c>
      <c r="C45" s="81" t="s">
        <v>173</v>
      </c>
      <c r="D45" s="81" t="s">
        <v>155</v>
      </c>
      <c r="M45" s="89" t="str">
        <f t="shared" si="3"/>
        <v/>
      </c>
    </row>
    <row r="46" spans="1:13" x14ac:dyDescent="0.2">
      <c r="B46" s="80" t="s">
        <v>158</v>
      </c>
      <c r="C46" s="22"/>
      <c r="D46" s="22"/>
      <c r="M46" s="89" t="str">
        <f t="shared" si="3"/>
        <v/>
      </c>
    </row>
    <row r="47" spans="1:13" x14ac:dyDescent="0.2">
      <c r="B47" s="80" t="s">
        <v>159</v>
      </c>
      <c r="C47" s="22"/>
      <c r="D47" s="22"/>
      <c r="M47" s="89" t="str">
        <f t="shared" si="3"/>
        <v/>
      </c>
    </row>
    <row r="48" spans="1:13" x14ac:dyDescent="0.2">
      <c r="B48" s="80" t="s">
        <v>160</v>
      </c>
      <c r="C48" s="22"/>
      <c r="D48" s="22"/>
      <c r="M48" s="89" t="str">
        <f t="shared" si="3"/>
        <v/>
      </c>
    </row>
    <row r="49" spans="2:13" x14ac:dyDescent="0.2">
      <c r="B49" s="80" t="s">
        <v>161</v>
      </c>
      <c r="C49" s="22"/>
      <c r="D49" s="22"/>
      <c r="M49" s="89" t="str">
        <f t="shared" si="3"/>
        <v/>
      </c>
    </row>
    <row r="50" spans="2:13" x14ac:dyDescent="0.2">
      <c r="B50" s="80" t="s">
        <v>162</v>
      </c>
      <c r="C50" s="22"/>
      <c r="D50" s="22"/>
      <c r="M50" s="89" t="str">
        <f t="shared" si="3"/>
        <v/>
      </c>
    </row>
    <row r="51" spans="2:13" x14ac:dyDescent="0.2">
      <c r="B51" s="80" t="s">
        <v>163</v>
      </c>
      <c r="C51" s="22"/>
      <c r="D51" s="22"/>
    </row>
    <row r="52" spans="2:13" x14ac:dyDescent="0.2">
      <c r="B52" s="80" t="s">
        <v>164</v>
      </c>
      <c r="C52" s="22"/>
      <c r="D52" s="22"/>
    </row>
    <row r="53" spans="2:13" x14ac:dyDescent="0.2">
      <c r="B53" s="80" t="s">
        <v>165</v>
      </c>
      <c r="C53" s="22"/>
      <c r="D53" s="22"/>
      <c r="I53" s="92"/>
    </row>
    <row r="54" spans="2:13" x14ac:dyDescent="0.2">
      <c r="B54" s="80" t="s">
        <v>166</v>
      </c>
      <c r="C54" s="22"/>
      <c r="D54" s="22"/>
      <c r="I54" s="93"/>
      <c r="J54" s="93"/>
      <c r="K54" s="93"/>
    </row>
    <row r="55" spans="2:13" x14ac:dyDescent="0.2">
      <c r="B55" s="80" t="s">
        <v>167</v>
      </c>
      <c r="C55" s="22"/>
      <c r="D55" s="22"/>
    </row>
    <row r="56" spans="2:13" x14ac:dyDescent="0.2">
      <c r="B56" s="80" t="s">
        <v>168</v>
      </c>
      <c r="C56" s="22"/>
      <c r="D56" s="22"/>
    </row>
    <row r="57" spans="2:13" x14ac:dyDescent="0.2">
      <c r="B57" s="80" t="s">
        <v>169</v>
      </c>
      <c r="C57" s="22"/>
      <c r="D57" s="22"/>
    </row>
    <row r="58" spans="2:13" x14ac:dyDescent="0.2">
      <c r="B58" s="80" t="s">
        <v>170</v>
      </c>
      <c r="C58" s="22"/>
      <c r="D58" s="22"/>
    </row>
    <row r="59" spans="2:13" x14ac:dyDescent="0.2">
      <c r="B59" s="80" t="s">
        <v>171</v>
      </c>
      <c r="C59" s="22"/>
      <c r="D59" s="22"/>
    </row>
    <row r="60" spans="2:13" x14ac:dyDescent="0.2">
      <c r="B60" s="80" t="s">
        <v>172</v>
      </c>
      <c r="C60" s="22"/>
      <c r="D60" s="22"/>
    </row>
  </sheetData>
  <sheetProtection algorithmName="SHA-512" hashValue="mn191VXbBJtTJXvjiShdSwY414VI/s0SW9NJUnCTUMWd9/WzuFVj0a2F4gup85hwJyPT2Aouhwf298v0Gzkmsg==" saltValue="OpEsNGN4Nb1YXCDUp/MKUQ==" spinCount="100000" sheet="1" formatCells="0" formatColumns="0" formatRows="0"/>
  <mergeCells count="2">
    <mergeCell ref="E19:H19"/>
    <mergeCell ref="E34:H34"/>
  </mergeCells>
  <phoneticPr fontId="3" type="noConversion"/>
  <conditionalFormatting sqref="E36">
    <cfRule type="cellIs" dxfId="81" priority="6" stopIfTrue="1" operator="lessThan">
      <formula>$E$21</formula>
    </cfRule>
  </conditionalFormatting>
  <conditionalFormatting sqref="E37">
    <cfRule type="cellIs" dxfId="80" priority="4" stopIfTrue="1" operator="lessThan">
      <formula>$E$22</formula>
    </cfRule>
  </conditionalFormatting>
  <conditionalFormatting sqref="E38">
    <cfRule type="cellIs" dxfId="79" priority="5" operator="lessThan">
      <formula>$E$23</formula>
    </cfRule>
  </conditionalFormatting>
  <conditionalFormatting sqref="E39">
    <cfRule type="cellIs" dxfId="78" priority="3" operator="lessThan">
      <formula>$E$24</formula>
    </cfRule>
  </conditionalFormatting>
  <conditionalFormatting sqref="E40">
    <cfRule type="cellIs" dxfId="77" priority="2" operator="lessThan">
      <formula>$E$25</formula>
    </cfRule>
  </conditionalFormatting>
  <conditionalFormatting sqref="E41">
    <cfRule type="cellIs" dxfId="76" priority="1" operator="lessThan">
      <formula>$E$26</formula>
    </cfRule>
  </conditionalFormatting>
  <conditionalFormatting sqref="F36">
    <cfRule type="cellIs" dxfId="75" priority="12" operator="lessThan">
      <formula>$F$21</formula>
    </cfRule>
  </conditionalFormatting>
  <conditionalFormatting sqref="F37">
    <cfRule type="cellIs" dxfId="74" priority="11" operator="lessThan">
      <formula>$F$22</formula>
    </cfRule>
  </conditionalFormatting>
  <conditionalFormatting sqref="F38">
    <cfRule type="cellIs" dxfId="73" priority="10" operator="lessThan">
      <formula>$F$23</formula>
    </cfRule>
  </conditionalFormatting>
  <conditionalFormatting sqref="F39">
    <cfRule type="cellIs" dxfId="72" priority="9" operator="lessThan">
      <formula>$F$24</formula>
    </cfRule>
  </conditionalFormatting>
  <conditionalFormatting sqref="F40">
    <cfRule type="cellIs" dxfId="71" priority="8" operator="lessThan">
      <formula>$F$25</formula>
    </cfRule>
  </conditionalFormatting>
  <conditionalFormatting sqref="F41">
    <cfRule type="cellIs" dxfId="70" priority="7" operator="lessThan">
      <formula>$F$26</formula>
    </cfRule>
  </conditionalFormatting>
  <conditionalFormatting sqref="G36">
    <cfRule type="cellIs" dxfId="69" priority="18" operator="lessThan">
      <formula>$G$21</formula>
    </cfRule>
  </conditionalFormatting>
  <conditionalFormatting sqref="G37">
    <cfRule type="cellIs" dxfId="68" priority="16" operator="lessThan">
      <formula>$G$22</formula>
    </cfRule>
  </conditionalFormatting>
  <conditionalFormatting sqref="G38">
    <cfRule type="cellIs" dxfId="67" priority="17" operator="lessThan">
      <formula>$G$23</formula>
    </cfRule>
  </conditionalFormatting>
  <conditionalFormatting sqref="G39">
    <cfRule type="cellIs" dxfId="66" priority="15" operator="lessThan">
      <formula>$G$24</formula>
    </cfRule>
  </conditionalFormatting>
  <conditionalFormatting sqref="G40">
    <cfRule type="cellIs" dxfId="65" priority="14" operator="lessThan">
      <formula>$G$25</formula>
    </cfRule>
  </conditionalFormatting>
  <conditionalFormatting sqref="G41">
    <cfRule type="cellIs" dxfId="64" priority="13" operator="lessThan">
      <formula>$G$26</formula>
    </cfRule>
  </conditionalFormatting>
  <conditionalFormatting sqref="H36">
    <cfRule type="cellIs" dxfId="63" priority="25" stopIfTrue="1" operator="lessThan">
      <formula>$H$21</formula>
    </cfRule>
  </conditionalFormatting>
  <conditionalFormatting sqref="H37">
    <cfRule type="cellIs" dxfId="62" priority="24" operator="lessThan">
      <formula>$H$22</formula>
    </cfRule>
  </conditionalFormatting>
  <conditionalFormatting sqref="H38">
    <cfRule type="cellIs" dxfId="61" priority="23" operator="lessThan">
      <formula>$H$23</formula>
    </cfRule>
  </conditionalFormatting>
  <conditionalFormatting sqref="H39">
    <cfRule type="cellIs" dxfId="60" priority="21" operator="lessThan">
      <formula>$H$24</formula>
    </cfRule>
  </conditionalFormatting>
  <conditionalFormatting sqref="H40">
    <cfRule type="cellIs" dxfId="59" priority="20" operator="lessThan">
      <formula>$H$25</formula>
    </cfRule>
  </conditionalFormatting>
  <conditionalFormatting sqref="H41">
    <cfRule type="cellIs" dxfId="58" priority="19" operator="lessThan">
      <formula>$H$26</formula>
    </cfRule>
  </conditionalFormatting>
  <dataValidations count="2">
    <dataValidation type="list" allowBlank="1" showInputMessage="1" showErrorMessage="1" sqref="D21:D31" xr:uid="{00000000-0002-0000-0000-000001000000}">
      <formula1>$H$1:$L$1</formula1>
    </dataValidation>
    <dataValidation type="list" allowBlank="1" showInputMessage="1" showErrorMessage="1" sqref="D46:D60" xr:uid="{00000000-0002-0000-0000-000002000000}">
      <formula1>$C$21:$C$26</formula1>
    </dataValidation>
  </dataValidations>
  <pageMargins left="0.7" right="0.7" top="0.75" bottom="0.75" header="0.3" footer="0.3"/>
  <pageSetup paperSize="9" scale="72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75"/>
  <sheetViews>
    <sheetView showGridLines="0" topLeftCell="A23" zoomScale="90" zoomScaleNormal="90" workbookViewId="0">
      <selection activeCell="F31" sqref="F31"/>
    </sheetView>
  </sheetViews>
  <sheetFormatPr baseColWidth="10" defaultColWidth="10.83203125" defaultRowHeight="16" x14ac:dyDescent="0.2"/>
  <cols>
    <col min="1" max="1" width="5.33203125" style="20" customWidth="1"/>
    <col min="2" max="2" width="27.33203125" style="20" customWidth="1"/>
    <col min="3" max="3" width="11.6640625" style="20" customWidth="1"/>
    <col min="4" max="4" width="26" style="20" customWidth="1"/>
    <col min="5" max="5" width="26.33203125" style="20" customWidth="1"/>
    <col min="6" max="6" width="15.5" style="20" customWidth="1"/>
    <col min="7" max="7" width="18.6640625" style="20" customWidth="1"/>
    <col min="8" max="8" width="18.33203125" style="20" customWidth="1"/>
    <col min="9" max="10" width="25.1640625" style="20" customWidth="1"/>
    <col min="11" max="11" width="22.33203125" style="20" customWidth="1"/>
    <col min="12" max="12" width="29" style="20" customWidth="1"/>
    <col min="13" max="14" width="26.1640625" style="20" customWidth="1"/>
    <col min="15" max="15" width="22.5" style="20" customWidth="1"/>
    <col min="16" max="16" width="27.6640625" style="20" customWidth="1"/>
    <col min="17" max="17" width="22.1640625" style="20" customWidth="1"/>
    <col min="18" max="16384" width="10.83203125" style="20"/>
  </cols>
  <sheetData>
    <row r="1" spans="2:30" ht="17" hidden="1" thickBot="1" x14ac:dyDescent="0.25">
      <c r="E1" s="94"/>
      <c r="K1" s="95"/>
      <c r="L1" s="20" t="s">
        <v>385</v>
      </c>
      <c r="M1" s="20" t="s">
        <v>385</v>
      </c>
      <c r="N1" s="20" t="s">
        <v>385</v>
      </c>
      <c r="O1" s="20" t="s">
        <v>385</v>
      </c>
      <c r="Q1" s="95"/>
      <c r="R1" s="20" t="s">
        <v>363</v>
      </c>
      <c r="S1" s="20" t="s">
        <v>363</v>
      </c>
      <c r="T1" s="20" t="s">
        <v>363</v>
      </c>
      <c r="U1" s="20" t="s">
        <v>363</v>
      </c>
      <c r="V1" s="20" t="s">
        <v>363</v>
      </c>
      <c r="W1" s="20" t="s">
        <v>363</v>
      </c>
      <c r="Y1" s="20" t="s">
        <v>364</v>
      </c>
      <c r="Z1" s="20" t="s">
        <v>364</v>
      </c>
      <c r="AA1" s="20" t="s">
        <v>364</v>
      </c>
      <c r="AB1" s="20" t="s">
        <v>364</v>
      </c>
      <c r="AC1" s="20" t="s">
        <v>364</v>
      </c>
      <c r="AD1" s="20" t="s">
        <v>364</v>
      </c>
    </row>
    <row r="2" spans="2:30" ht="18" hidden="1" thickBot="1" x14ac:dyDescent="0.25">
      <c r="B2" s="96"/>
      <c r="C2" s="97" t="s">
        <v>155</v>
      </c>
      <c r="D2" s="56"/>
      <c r="E2" s="98" t="s">
        <v>173</v>
      </c>
      <c r="F2" s="99" t="s">
        <v>155</v>
      </c>
      <c r="G2" s="96" t="s">
        <v>179</v>
      </c>
      <c r="H2" s="97" t="s">
        <v>184</v>
      </c>
      <c r="I2" s="97" t="s">
        <v>376</v>
      </c>
      <c r="J2" s="100" t="s">
        <v>377</v>
      </c>
      <c r="K2" s="95"/>
      <c r="M2" s="101" t="str">
        <f>G2</f>
        <v>Bez pomocy</v>
      </c>
      <c r="N2" s="101" t="str">
        <f>H2</f>
        <v>pomoc de minimis</v>
      </c>
      <c r="O2" s="101" t="str">
        <f>I2</f>
        <v>Art. 38a ust. 11, 14 i 15</v>
      </c>
      <c r="P2" s="101" t="str">
        <f>J2</f>
        <v>Art. 38a ust. 12, 14 i 15</v>
      </c>
      <c r="Q2" s="95"/>
      <c r="S2" s="101" t="str">
        <f>M2</f>
        <v>Bez pomocy</v>
      </c>
      <c r="T2" s="101" t="str">
        <f>N2</f>
        <v>pomoc de minimis</v>
      </c>
      <c r="U2" s="101" t="str">
        <f>O2</f>
        <v>Art. 38a ust. 11, 14 i 15</v>
      </c>
      <c r="V2" s="101" t="str">
        <f>P2</f>
        <v>Art. 38a ust. 12, 14 i 15</v>
      </c>
      <c r="X2" s="95"/>
      <c r="Z2" s="101" t="str">
        <f>S2</f>
        <v>Bez pomocy</v>
      </c>
      <c r="AA2" s="101" t="str">
        <f t="shared" ref="AA2:AC2" si="0">T2</f>
        <v>pomoc de minimis</v>
      </c>
      <c r="AB2" s="101" t="str">
        <f t="shared" si="0"/>
        <v>Art. 38a ust. 11, 14 i 15</v>
      </c>
      <c r="AC2" s="101" t="str">
        <f t="shared" si="0"/>
        <v>Art. 38a ust. 12, 14 i 15</v>
      </c>
    </row>
    <row r="3" spans="2:30" ht="17" hidden="1" x14ac:dyDescent="0.2">
      <c r="B3" s="66" t="s">
        <v>187</v>
      </c>
      <c r="C3" s="102" t="str">
        <f>IF('Dane wejściowe'!C21="","",'Dane wejściowe'!C21)</f>
        <v/>
      </c>
      <c r="D3" s="66" t="str">
        <f>'Dane wejściowe'!B46</f>
        <v>Obiekt 1</v>
      </c>
      <c r="E3" s="67" t="str">
        <f>IF('Dane wejściowe'!C46="","",'Dane wejściowe'!C46)</f>
        <v/>
      </c>
      <c r="F3" s="103" t="str">
        <f>IF('Dane wejściowe'!D46="","",'Dane wejściowe'!D46)</f>
        <v/>
      </c>
      <c r="G3" s="70">
        <f>'Dane wejściowe'!E36</f>
        <v>0.8</v>
      </c>
      <c r="H3" s="20">
        <f>'Dane wejściowe'!F36</f>
        <v>0.7</v>
      </c>
      <c r="I3" s="20">
        <f>'Dane wejściowe'!G36</f>
        <v>0</v>
      </c>
      <c r="J3" s="104">
        <f>'Dane wejściowe'!H36</f>
        <v>0</v>
      </c>
      <c r="K3" s="95"/>
      <c r="L3" s="20" t="s">
        <v>193</v>
      </c>
      <c r="M3" s="20">
        <f>SUMIFS($H$31:$H$84,$E$31:$E$84,M$2,$C$31:$C$84,$D3)</f>
        <v>0</v>
      </c>
      <c r="N3" s="20">
        <f t="shared" ref="N3:P17" si="1">SUMIFS($H$31:$H$84,$E$31:$E$84,N$2,$C$31:$C$84,$D3)</f>
        <v>0</v>
      </c>
      <c r="O3" s="20">
        <f t="shared" si="1"/>
        <v>0</v>
      </c>
      <c r="P3" s="20">
        <f t="shared" si="1"/>
        <v>0</v>
      </c>
      <c r="Q3" s="95"/>
      <c r="S3" s="20">
        <f>SUMIFS($I$31:$I$84,$E$31:$E$84,S$2,$C$31:$C$84,$D3)</f>
        <v>0</v>
      </c>
      <c r="T3" s="20">
        <f>SUMIFS($I$31:$I$84,$E$31:$E$84,T$2,$C$31:$C$84,$D3)</f>
        <v>0</v>
      </c>
      <c r="U3" s="20">
        <f>SUMIFS($I$31:$I$84,$E$31:$E$84,U$2,$C$31:$C$84,$D3)</f>
        <v>0</v>
      </c>
      <c r="V3" s="20">
        <f>SUMIFS($I$31:$I$84,$E$31:$E$84,V$2,$C$31:$C$84,$D3)</f>
        <v>0</v>
      </c>
      <c r="X3" s="95"/>
      <c r="Z3" s="20">
        <f>SUMIFS($J$31:$J$84,$E$31:$E$84,Z$2,$C$31:$C$84,$D3)</f>
        <v>0</v>
      </c>
      <c r="AA3" s="20">
        <f t="shared" ref="AA3:AC17" si="2">SUMIFS($J$31:$J$84,$E$31:$E$84,AA$2,$C$31:$C$84,$D3)</f>
        <v>0</v>
      </c>
      <c r="AB3" s="20">
        <f t="shared" si="2"/>
        <v>0</v>
      </c>
      <c r="AC3" s="20">
        <f t="shared" si="2"/>
        <v>0</v>
      </c>
    </row>
    <row r="4" spans="2:30" ht="17" hidden="1" x14ac:dyDescent="0.2">
      <c r="B4" s="70" t="s">
        <v>145</v>
      </c>
      <c r="C4" s="104" t="str">
        <f>IF('Dane wejściowe'!C22="","",'Dane wejściowe'!C22)</f>
        <v/>
      </c>
      <c r="D4" s="70" t="str">
        <f>'Dane wejściowe'!B47</f>
        <v>Obiekt 2</v>
      </c>
      <c r="E4" s="20" t="str">
        <f>IF('Dane wejściowe'!C47="","",'Dane wejściowe'!C47)</f>
        <v/>
      </c>
      <c r="F4" s="105" t="str">
        <f>IF('Dane wejściowe'!D47="","",'Dane wejściowe'!D47)</f>
        <v/>
      </c>
      <c r="G4" s="70">
        <f>'Dane wejściowe'!E37</f>
        <v>0.8</v>
      </c>
      <c r="H4" s="20">
        <f>'Dane wejściowe'!F37</f>
        <v>0.7</v>
      </c>
      <c r="I4" s="20">
        <f>'Dane wejściowe'!G37</f>
        <v>0</v>
      </c>
      <c r="J4" s="104">
        <f>'Dane wejściowe'!H37</f>
        <v>0</v>
      </c>
      <c r="K4" s="95"/>
      <c r="L4" s="20" t="s">
        <v>194</v>
      </c>
      <c r="M4" s="20">
        <f t="shared" ref="M4:M17" si="3">SUMIFS($H$31:$H$84,$E$31:$E$84,M$2,$C$31:$C$84,$D4)</f>
        <v>0</v>
      </c>
      <c r="N4" s="20">
        <f t="shared" si="1"/>
        <v>0</v>
      </c>
      <c r="O4" s="20">
        <f t="shared" si="1"/>
        <v>0</v>
      </c>
      <c r="P4" s="20">
        <f t="shared" si="1"/>
        <v>0</v>
      </c>
      <c r="Q4" s="95"/>
      <c r="S4" s="20">
        <f t="shared" ref="S4:V17" si="4">SUMIFS($I$31:$I$84,$E$31:$E$84,S$2,$C$31:$C$84,$D4)</f>
        <v>0</v>
      </c>
      <c r="T4" s="20">
        <f t="shared" si="4"/>
        <v>0</v>
      </c>
      <c r="U4" s="20">
        <f t="shared" si="4"/>
        <v>0</v>
      </c>
      <c r="V4" s="20">
        <f t="shared" si="4"/>
        <v>0</v>
      </c>
      <c r="X4" s="95"/>
      <c r="Z4" s="20">
        <f t="shared" ref="Z4:Z17" si="5">SUMIFS($J$31:$J$84,$E$31:$E$84,Z$2,$C$31:$C$84,$D4)</f>
        <v>0</v>
      </c>
      <c r="AA4" s="20">
        <f t="shared" si="2"/>
        <v>0</v>
      </c>
      <c r="AB4" s="20">
        <f t="shared" si="2"/>
        <v>0</v>
      </c>
      <c r="AC4" s="20">
        <f t="shared" si="2"/>
        <v>0</v>
      </c>
    </row>
    <row r="5" spans="2:30" ht="17" hidden="1" x14ac:dyDescent="0.2">
      <c r="B5" s="70" t="s">
        <v>146</v>
      </c>
      <c r="C5" s="104" t="str">
        <f>IF('Dane wejściowe'!C23="","",'Dane wejściowe'!C23)</f>
        <v/>
      </c>
      <c r="D5" s="70" t="str">
        <f>'Dane wejściowe'!B48</f>
        <v>Obiekt 3</v>
      </c>
      <c r="E5" s="20" t="str">
        <f>IF('Dane wejściowe'!C48="","",'Dane wejściowe'!C48)</f>
        <v/>
      </c>
      <c r="F5" s="105" t="str">
        <f>IF('Dane wejściowe'!D48="","",'Dane wejściowe'!D48)</f>
        <v/>
      </c>
      <c r="G5" s="70">
        <f>'Dane wejściowe'!E38</f>
        <v>0.8</v>
      </c>
      <c r="H5" s="20">
        <f>'Dane wejściowe'!F38</f>
        <v>0.7</v>
      </c>
      <c r="I5" s="20">
        <f>'Dane wejściowe'!G38</f>
        <v>0</v>
      </c>
      <c r="J5" s="104">
        <f>'Dane wejściowe'!H38</f>
        <v>0</v>
      </c>
      <c r="K5" s="95"/>
      <c r="M5" s="20">
        <f t="shared" si="3"/>
        <v>0</v>
      </c>
      <c r="N5" s="20">
        <f t="shared" si="1"/>
        <v>0</v>
      </c>
      <c r="O5" s="20">
        <f t="shared" si="1"/>
        <v>0</v>
      </c>
      <c r="P5" s="20">
        <f t="shared" si="1"/>
        <v>0</v>
      </c>
      <c r="Q5" s="95"/>
      <c r="S5" s="20">
        <f t="shared" si="4"/>
        <v>0</v>
      </c>
      <c r="T5" s="20">
        <f t="shared" si="4"/>
        <v>0</v>
      </c>
      <c r="U5" s="20">
        <f t="shared" si="4"/>
        <v>0</v>
      </c>
      <c r="V5" s="20">
        <f t="shared" si="4"/>
        <v>0</v>
      </c>
      <c r="X5" s="95"/>
      <c r="Z5" s="20">
        <f t="shared" si="5"/>
        <v>0</v>
      </c>
      <c r="AA5" s="20">
        <f t="shared" si="2"/>
        <v>0</v>
      </c>
      <c r="AB5" s="20">
        <f t="shared" si="2"/>
        <v>0</v>
      </c>
      <c r="AC5" s="20">
        <f t="shared" si="2"/>
        <v>0</v>
      </c>
    </row>
    <row r="6" spans="2:30" ht="17" hidden="1" x14ac:dyDescent="0.2">
      <c r="B6" s="70" t="s">
        <v>147</v>
      </c>
      <c r="C6" s="104" t="str">
        <f>IF('Dane wejściowe'!C24="","",'Dane wejściowe'!C24)</f>
        <v/>
      </c>
      <c r="D6" s="70" t="str">
        <f>'Dane wejściowe'!B49</f>
        <v>Obiekt 4</v>
      </c>
      <c r="E6" s="20" t="str">
        <f>IF('Dane wejściowe'!C49="","",'Dane wejściowe'!C49)</f>
        <v/>
      </c>
      <c r="F6" s="105" t="str">
        <f>IF('Dane wejściowe'!D49="","",'Dane wejściowe'!D49)</f>
        <v/>
      </c>
      <c r="G6" s="70">
        <f>'Dane wejściowe'!E39</f>
        <v>0.8</v>
      </c>
      <c r="H6" s="20">
        <f>'Dane wejściowe'!F39</f>
        <v>0.7</v>
      </c>
      <c r="I6" s="20">
        <f>'Dane wejściowe'!G39</f>
        <v>0</v>
      </c>
      <c r="J6" s="104">
        <f>'Dane wejściowe'!H39</f>
        <v>0</v>
      </c>
      <c r="K6" s="95"/>
      <c r="M6" s="20">
        <f t="shared" si="3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95"/>
      <c r="S6" s="20">
        <f t="shared" si="4"/>
        <v>0</v>
      </c>
      <c r="T6" s="20">
        <f t="shared" si="4"/>
        <v>0</v>
      </c>
      <c r="U6" s="20">
        <f t="shared" si="4"/>
        <v>0</v>
      </c>
      <c r="V6" s="20">
        <f t="shared" si="4"/>
        <v>0</v>
      </c>
      <c r="X6" s="95"/>
      <c r="Z6" s="20">
        <f t="shared" si="5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</row>
    <row r="7" spans="2:30" ht="17" hidden="1" x14ac:dyDescent="0.2">
      <c r="B7" s="70" t="s">
        <v>148</v>
      </c>
      <c r="C7" s="104" t="str">
        <f>IF('Dane wejściowe'!C25="","",'Dane wejściowe'!C25)</f>
        <v/>
      </c>
      <c r="D7" s="70" t="str">
        <f>'Dane wejściowe'!B50</f>
        <v>Obiekt 5</v>
      </c>
      <c r="E7" s="20" t="str">
        <f>IF('Dane wejściowe'!C50="","",'Dane wejściowe'!C50)</f>
        <v/>
      </c>
      <c r="F7" s="105" t="str">
        <f>IF('Dane wejściowe'!D50="","",'Dane wejściowe'!D50)</f>
        <v/>
      </c>
      <c r="G7" s="70">
        <f>'Dane wejściowe'!E40</f>
        <v>0.8</v>
      </c>
      <c r="H7" s="20">
        <f>'Dane wejściowe'!F40</f>
        <v>0.7</v>
      </c>
      <c r="I7" s="20">
        <f>'Dane wejściowe'!G40</f>
        <v>0</v>
      </c>
      <c r="J7" s="104">
        <f>'Dane wejściowe'!H40</f>
        <v>0</v>
      </c>
      <c r="K7" s="95"/>
      <c r="M7" s="20">
        <f t="shared" si="3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95"/>
      <c r="S7" s="20">
        <f t="shared" si="4"/>
        <v>0</v>
      </c>
      <c r="T7" s="20">
        <f t="shared" si="4"/>
        <v>0</v>
      </c>
      <c r="U7" s="20">
        <f t="shared" si="4"/>
        <v>0</v>
      </c>
      <c r="V7" s="20">
        <f t="shared" si="4"/>
        <v>0</v>
      </c>
      <c r="X7" s="95"/>
      <c r="Z7" s="20">
        <f t="shared" si="5"/>
        <v>0</v>
      </c>
      <c r="AA7" s="20">
        <f t="shared" si="2"/>
        <v>0</v>
      </c>
      <c r="AB7" s="20">
        <f t="shared" si="2"/>
        <v>0</v>
      </c>
      <c r="AC7" s="20">
        <f t="shared" si="2"/>
        <v>0</v>
      </c>
    </row>
    <row r="8" spans="2:30" ht="17" hidden="1" x14ac:dyDescent="0.2">
      <c r="B8" s="70" t="s">
        <v>149</v>
      </c>
      <c r="C8" s="104" t="str">
        <f>IF('Dane wejściowe'!C26="","",'Dane wejściowe'!C26)</f>
        <v/>
      </c>
      <c r="D8" s="70" t="str">
        <f>'Dane wejściowe'!B51</f>
        <v>Obiekt 6</v>
      </c>
      <c r="E8" s="20" t="str">
        <f>IF('Dane wejściowe'!C51="","",'Dane wejściowe'!C51)</f>
        <v/>
      </c>
      <c r="F8" s="105" t="str">
        <f>IF('Dane wejściowe'!D51="","",'Dane wejściowe'!D51)</f>
        <v/>
      </c>
      <c r="G8" s="70">
        <f>'Dane wejściowe'!E41</f>
        <v>0.8</v>
      </c>
      <c r="H8" s="20">
        <f>'Dane wejściowe'!F41</f>
        <v>0.7</v>
      </c>
      <c r="I8" s="20">
        <f>'Dane wejściowe'!G41</f>
        <v>0</v>
      </c>
      <c r="J8" s="104">
        <f>'Dane wejściowe'!H41</f>
        <v>0</v>
      </c>
      <c r="K8" s="95"/>
      <c r="M8" s="20">
        <f t="shared" si="3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95"/>
      <c r="S8" s="20">
        <f t="shared" si="4"/>
        <v>0</v>
      </c>
      <c r="T8" s="20">
        <f t="shared" si="4"/>
        <v>0</v>
      </c>
      <c r="U8" s="20">
        <f t="shared" si="4"/>
        <v>0</v>
      </c>
      <c r="V8" s="20">
        <f t="shared" si="4"/>
        <v>0</v>
      </c>
      <c r="X8" s="95"/>
      <c r="Z8" s="20">
        <f t="shared" si="5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</row>
    <row r="9" spans="2:30" ht="17" hidden="1" x14ac:dyDescent="0.2">
      <c r="B9" s="70" t="s">
        <v>150</v>
      </c>
      <c r="C9" s="104" t="str">
        <f>IF('Dane wejściowe'!C27="","",'Dane wejściowe'!C27)</f>
        <v/>
      </c>
      <c r="D9" s="70" t="str">
        <f>'Dane wejściowe'!B52</f>
        <v>Obiekt 7</v>
      </c>
      <c r="E9" s="20" t="str">
        <f>IF('Dane wejściowe'!C52="","",'Dane wejściowe'!C52)</f>
        <v/>
      </c>
      <c r="F9" s="105" t="str">
        <f>IF('Dane wejściowe'!D52="","",'Dane wejściowe'!D52)</f>
        <v/>
      </c>
      <c r="G9" s="70">
        <f>'Dane wejściowe'!E14</f>
        <v>0</v>
      </c>
      <c r="H9" s="20">
        <f>'Dane wejściowe'!F14</f>
        <v>0</v>
      </c>
      <c r="I9" s="20">
        <f>'Dane wejściowe'!G14</f>
        <v>0</v>
      </c>
      <c r="J9" s="104">
        <f>'Dane wejściowe'!H14</f>
        <v>0</v>
      </c>
      <c r="K9" s="95"/>
      <c r="M9" s="20">
        <f t="shared" si="3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95"/>
      <c r="S9" s="20">
        <f t="shared" si="4"/>
        <v>0</v>
      </c>
      <c r="T9" s="20">
        <f t="shared" si="4"/>
        <v>0</v>
      </c>
      <c r="U9" s="20">
        <f t="shared" si="4"/>
        <v>0</v>
      </c>
      <c r="V9" s="20">
        <f t="shared" si="4"/>
        <v>0</v>
      </c>
      <c r="X9" s="95"/>
      <c r="Z9" s="20">
        <f t="shared" si="5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</row>
    <row r="10" spans="2:30" ht="17" hidden="1" x14ac:dyDescent="0.2">
      <c r="B10" s="70" t="s">
        <v>151</v>
      </c>
      <c r="C10" s="104" t="str">
        <f>IF('Dane wejściowe'!C28="","",'Dane wejściowe'!C28)</f>
        <v/>
      </c>
      <c r="D10" s="70" t="str">
        <f>'Dane wejściowe'!B53</f>
        <v>Obiekt 8</v>
      </c>
      <c r="E10" s="20" t="str">
        <f>IF('Dane wejściowe'!C53="","",'Dane wejściowe'!C53)</f>
        <v/>
      </c>
      <c r="F10" s="105" t="str">
        <f>IF('Dane wejściowe'!D53="","",'Dane wejściowe'!D53)</f>
        <v/>
      </c>
      <c r="G10" s="70">
        <f>'Dane wejściowe'!E15</f>
        <v>0</v>
      </c>
      <c r="H10" s="20">
        <f>'Dane wejściowe'!F15</f>
        <v>0</v>
      </c>
      <c r="I10" s="20">
        <f>'Dane wejściowe'!G15</f>
        <v>0</v>
      </c>
      <c r="J10" s="104">
        <f>'Dane wejściowe'!H15</f>
        <v>0</v>
      </c>
      <c r="K10" s="95"/>
      <c r="M10" s="20">
        <f t="shared" si="3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95"/>
      <c r="S10" s="20">
        <f t="shared" si="4"/>
        <v>0</v>
      </c>
      <c r="T10" s="20">
        <f t="shared" si="4"/>
        <v>0</v>
      </c>
      <c r="U10" s="20">
        <f t="shared" si="4"/>
        <v>0</v>
      </c>
      <c r="V10" s="20">
        <f t="shared" si="4"/>
        <v>0</v>
      </c>
      <c r="X10" s="95"/>
      <c r="Z10" s="20">
        <f t="shared" si="5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</row>
    <row r="11" spans="2:30" ht="17" hidden="1" x14ac:dyDescent="0.2">
      <c r="B11" s="70" t="s">
        <v>152</v>
      </c>
      <c r="C11" s="104" t="str">
        <f>IF('Dane wejściowe'!C29="","",'Dane wejściowe'!C29)</f>
        <v/>
      </c>
      <c r="D11" s="70" t="str">
        <f>'Dane wejściowe'!B54</f>
        <v>Obiekt 9</v>
      </c>
      <c r="E11" s="20" t="str">
        <f>IF('Dane wejściowe'!C54="","",'Dane wejściowe'!C54)</f>
        <v/>
      </c>
      <c r="F11" s="105" t="str">
        <f>IF('Dane wejściowe'!D54="","",'Dane wejściowe'!D54)</f>
        <v/>
      </c>
      <c r="G11" s="70">
        <f>'Dane wejściowe'!E16</f>
        <v>0</v>
      </c>
      <c r="H11" s="20">
        <f>'Dane wejściowe'!F16</f>
        <v>0</v>
      </c>
      <c r="I11" s="20">
        <f>'Dane wejściowe'!G16</f>
        <v>0</v>
      </c>
      <c r="J11" s="104">
        <f>'Dane wejściowe'!H16</f>
        <v>0</v>
      </c>
      <c r="K11" s="95"/>
      <c r="M11" s="20">
        <f t="shared" si="3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95"/>
      <c r="S11" s="20">
        <f t="shared" si="4"/>
        <v>0</v>
      </c>
      <c r="T11" s="20">
        <f t="shared" si="4"/>
        <v>0</v>
      </c>
      <c r="U11" s="20">
        <f t="shared" si="4"/>
        <v>0</v>
      </c>
      <c r="V11" s="20">
        <f t="shared" si="4"/>
        <v>0</v>
      </c>
      <c r="X11" s="95"/>
      <c r="Z11" s="20">
        <f t="shared" si="5"/>
        <v>0</v>
      </c>
      <c r="AA11" s="20">
        <f t="shared" si="2"/>
        <v>0</v>
      </c>
      <c r="AB11" s="20">
        <f t="shared" si="2"/>
        <v>0</v>
      </c>
      <c r="AC11" s="20">
        <f t="shared" si="2"/>
        <v>0</v>
      </c>
    </row>
    <row r="12" spans="2:30" ht="17" hidden="1" x14ac:dyDescent="0.2">
      <c r="B12" s="70" t="s">
        <v>153</v>
      </c>
      <c r="C12" s="104" t="str">
        <f>IF('Dane wejściowe'!C30="","",'Dane wejściowe'!C30)</f>
        <v/>
      </c>
      <c r="D12" s="70" t="str">
        <f>'Dane wejściowe'!B55</f>
        <v>Obiekt 10</v>
      </c>
      <c r="E12" s="20" t="str">
        <f>IF('Dane wejściowe'!C55="","",'Dane wejściowe'!C55)</f>
        <v/>
      </c>
      <c r="F12" s="105" t="str">
        <f>IF('Dane wejściowe'!D55="","",'Dane wejściowe'!D55)</f>
        <v/>
      </c>
      <c r="G12" s="70">
        <f>'Dane wejściowe'!E17</f>
        <v>0</v>
      </c>
      <c r="H12" s="20">
        <f>'Dane wejściowe'!F17</f>
        <v>0</v>
      </c>
      <c r="I12" s="20">
        <f>'Dane wejściowe'!G17</f>
        <v>0</v>
      </c>
      <c r="J12" s="104">
        <f>'Dane wejściowe'!H17</f>
        <v>0</v>
      </c>
      <c r="K12" s="95"/>
      <c r="M12" s="20">
        <f t="shared" si="3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95"/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X12" s="95"/>
      <c r="Z12" s="20">
        <f t="shared" si="5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</row>
    <row r="13" spans="2:30" ht="18" hidden="1" thickBot="1" x14ac:dyDescent="0.25">
      <c r="B13" s="75" t="s">
        <v>154</v>
      </c>
      <c r="C13" s="106" t="str">
        <f>IF('Dane wejściowe'!C31="","",'Dane wejściowe'!C31)</f>
        <v/>
      </c>
      <c r="D13" s="70" t="str">
        <f>'Dane wejściowe'!B56</f>
        <v>Obiekt 11</v>
      </c>
      <c r="E13" s="20" t="str">
        <f>IF('Dane wejściowe'!C56="","",'Dane wejściowe'!C56)</f>
        <v/>
      </c>
      <c r="F13" s="105" t="str">
        <f>IF('Dane wejściowe'!D56="","",'Dane wejściowe'!D56)</f>
        <v/>
      </c>
      <c r="G13" s="75">
        <f>'Dane wejściowe'!E18</f>
        <v>0</v>
      </c>
      <c r="H13" s="76">
        <f>'Dane wejściowe'!F18</f>
        <v>0</v>
      </c>
      <c r="I13" s="76">
        <f>'Dane wejściowe'!G18</f>
        <v>0</v>
      </c>
      <c r="J13" s="106">
        <f>'Dane wejściowe'!H18</f>
        <v>0</v>
      </c>
      <c r="K13" s="95"/>
      <c r="M13" s="20">
        <f t="shared" si="3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95"/>
      <c r="S13" s="20">
        <f t="shared" si="4"/>
        <v>0</v>
      </c>
      <c r="T13" s="20">
        <f t="shared" si="4"/>
        <v>0</v>
      </c>
      <c r="U13" s="20">
        <f t="shared" si="4"/>
        <v>0</v>
      </c>
      <c r="V13" s="20">
        <f t="shared" si="4"/>
        <v>0</v>
      </c>
      <c r="X13" s="95"/>
      <c r="Z13" s="20">
        <f t="shared" si="5"/>
        <v>0</v>
      </c>
      <c r="AA13" s="20">
        <f t="shared" si="2"/>
        <v>0</v>
      </c>
      <c r="AB13" s="20">
        <f t="shared" si="2"/>
        <v>0</v>
      </c>
      <c r="AC13" s="20">
        <f t="shared" si="2"/>
        <v>0</v>
      </c>
    </row>
    <row r="14" spans="2:30" ht="17" hidden="1" x14ac:dyDescent="0.2">
      <c r="D14" s="70" t="str">
        <f>'Dane wejściowe'!B57</f>
        <v>Obiekt 12</v>
      </c>
      <c r="E14" s="20" t="str">
        <f>IF('Dane wejściowe'!C57="","",'Dane wejściowe'!C57)</f>
        <v/>
      </c>
      <c r="F14" s="105" t="str">
        <f>IF('Dane wejściowe'!D57="","",'Dane wejściowe'!D57)</f>
        <v/>
      </c>
      <c r="K14" s="95"/>
      <c r="M14" s="20">
        <f t="shared" si="3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95"/>
      <c r="S14" s="20">
        <f t="shared" si="4"/>
        <v>0</v>
      </c>
      <c r="T14" s="20">
        <f t="shared" si="4"/>
        <v>0</v>
      </c>
      <c r="U14" s="20">
        <f t="shared" si="4"/>
        <v>0</v>
      </c>
      <c r="V14" s="20">
        <f t="shared" si="4"/>
        <v>0</v>
      </c>
      <c r="X14" s="95"/>
      <c r="Z14" s="20">
        <f t="shared" si="5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</row>
    <row r="15" spans="2:30" ht="17" hidden="1" x14ac:dyDescent="0.2">
      <c r="D15" s="70" t="str">
        <f>'Dane wejściowe'!B58</f>
        <v>Obiekt 13</v>
      </c>
      <c r="E15" s="20" t="str">
        <f>IF('Dane wejściowe'!C58="","",'Dane wejściowe'!C58)</f>
        <v/>
      </c>
      <c r="F15" s="105" t="str">
        <f>IF('Dane wejściowe'!D58="","",'Dane wejściowe'!D58)</f>
        <v/>
      </c>
      <c r="K15" s="95"/>
      <c r="M15" s="20">
        <f t="shared" si="3"/>
        <v>0</v>
      </c>
      <c r="N15" s="20">
        <f t="shared" si="1"/>
        <v>0</v>
      </c>
      <c r="O15" s="20">
        <f t="shared" si="1"/>
        <v>0</v>
      </c>
      <c r="P15" s="20">
        <f t="shared" si="1"/>
        <v>0</v>
      </c>
      <c r="Q15" s="95"/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X15" s="95"/>
      <c r="Z15" s="20">
        <f t="shared" si="5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</row>
    <row r="16" spans="2:30" ht="17" hidden="1" x14ac:dyDescent="0.2">
      <c r="D16" s="70" t="str">
        <f>'Dane wejściowe'!B59</f>
        <v>Obiekt 14</v>
      </c>
      <c r="E16" s="20" t="str">
        <f>IF('Dane wejściowe'!C59="","",'Dane wejściowe'!C59)</f>
        <v/>
      </c>
      <c r="F16" s="105" t="str">
        <f>IF('Dane wejściowe'!D59="","",'Dane wejściowe'!D59)</f>
        <v/>
      </c>
      <c r="K16" s="95"/>
      <c r="M16" s="20">
        <f t="shared" si="3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95"/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X16" s="95"/>
      <c r="Z16" s="20">
        <f t="shared" si="5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</row>
    <row r="17" spans="1:29" ht="18" hidden="1" thickBot="1" x14ac:dyDescent="0.25">
      <c r="B17" s="20" t="s">
        <v>217</v>
      </c>
      <c r="D17" s="75" t="str">
        <f>'Dane wejściowe'!B60</f>
        <v>Obiekt 15</v>
      </c>
      <c r="E17" s="76" t="str">
        <f>IF('Dane wejściowe'!C60="","",'Dane wejściowe'!C60)</f>
        <v/>
      </c>
      <c r="F17" s="107" t="str">
        <f>IF('Dane wejściowe'!D60="","",'Dane wejściowe'!D60)</f>
        <v/>
      </c>
      <c r="K17" s="95"/>
      <c r="M17" s="20">
        <f t="shared" si="3"/>
        <v>0</v>
      </c>
      <c r="N17" s="20">
        <f t="shared" si="1"/>
        <v>0</v>
      </c>
      <c r="O17" s="20">
        <f t="shared" si="1"/>
        <v>0</v>
      </c>
      <c r="P17" s="20">
        <f t="shared" si="1"/>
        <v>0</v>
      </c>
      <c r="Q17" s="95"/>
      <c r="S17" s="20">
        <f t="shared" si="4"/>
        <v>0</v>
      </c>
      <c r="T17" s="20">
        <f t="shared" si="4"/>
        <v>0</v>
      </c>
      <c r="U17" s="20">
        <f t="shared" si="4"/>
        <v>0</v>
      </c>
      <c r="V17" s="20">
        <f t="shared" si="4"/>
        <v>0</v>
      </c>
      <c r="X17" s="95"/>
      <c r="Z17" s="20">
        <f t="shared" si="5"/>
        <v>0</v>
      </c>
      <c r="AA17" s="20">
        <f t="shared" si="2"/>
        <v>0</v>
      </c>
      <c r="AB17" s="20">
        <f t="shared" si="2"/>
        <v>0</v>
      </c>
      <c r="AC17" s="20">
        <f t="shared" si="2"/>
        <v>0</v>
      </c>
    </row>
    <row r="18" spans="1:29" ht="17" hidden="1" x14ac:dyDescent="0.2">
      <c r="B18" s="82" t="str">
        <f>Podmioty!C23</f>
        <v>Bez pomocy</v>
      </c>
      <c r="F18" s="94"/>
      <c r="K18" s="95"/>
      <c r="L18" s="108" t="s">
        <v>365</v>
      </c>
      <c r="M18" s="33">
        <f>SUM(M3:M17)</f>
        <v>0</v>
      </c>
      <c r="N18" s="33">
        <f>SUM(N3:N17)</f>
        <v>0</v>
      </c>
      <c r="O18" s="33">
        <f>SUM(O3:O17)</f>
        <v>0</v>
      </c>
      <c r="P18" s="33">
        <f>SUM(P3:P17)</f>
        <v>0</v>
      </c>
      <c r="Q18" s="95"/>
      <c r="R18" s="33" t="s">
        <v>366</v>
      </c>
      <c r="S18" s="33">
        <f>SUM(S3:S17)</f>
        <v>0</v>
      </c>
      <c r="T18" s="33">
        <f>SUM(T3:T17)</f>
        <v>0</v>
      </c>
      <c r="U18" s="33">
        <f>SUM(U3:U17)</f>
        <v>0</v>
      </c>
      <c r="V18" s="33">
        <f>SUM(V3:V17)</f>
        <v>0</v>
      </c>
      <c r="X18" s="95"/>
      <c r="Y18" s="33" t="s">
        <v>367</v>
      </c>
      <c r="Z18" s="33">
        <f>SUM(Z3:Z17)</f>
        <v>0</v>
      </c>
      <c r="AA18" s="33">
        <f>SUM(AA3:AA17)</f>
        <v>0</v>
      </c>
      <c r="AB18" s="33">
        <f>SUM(AB3:AB17)</f>
        <v>0</v>
      </c>
      <c r="AC18" s="33">
        <f>SUM(AC3:AC17)</f>
        <v>0</v>
      </c>
    </row>
    <row r="19" spans="1:29" ht="17" hidden="1" x14ac:dyDescent="0.2">
      <c r="B19" s="82" t="str">
        <f>Podmioty!C24</f>
        <v>pomoc de minimis</v>
      </c>
      <c r="F19" s="20" t="s">
        <v>416</v>
      </c>
      <c r="K19" s="95"/>
      <c r="L19" s="20" t="s">
        <v>370</v>
      </c>
      <c r="M19" s="20">
        <f>SUM(M18:Q18)</f>
        <v>0</v>
      </c>
      <c r="Q19" s="95"/>
      <c r="R19" s="20" t="s">
        <v>370</v>
      </c>
      <c r="S19" s="20">
        <f>SUM(S18:X18)</f>
        <v>0</v>
      </c>
      <c r="X19" s="95"/>
      <c r="Y19" s="20" t="s">
        <v>370</v>
      </c>
      <c r="Z19" s="20">
        <f>SUM(Z18:AD18)</f>
        <v>0</v>
      </c>
    </row>
    <row r="20" spans="1:29" hidden="1" x14ac:dyDescent="0.2">
      <c r="B20" s="82"/>
      <c r="F20" s="20" t="s">
        <v>65</v>
      </c>
      <c r="K20" s="95"/>
      <c r="M20" s="132" t="b">
        <f>M19=H30</f>
        <v>1</v>
      </c>
      <c r="S20" s="20" t="b">
        <f>S19=I30</f>
        <v>1</v>
      </c>
      <c r="Z20" s="20" t="b">
        <f>Z19=J30</f>
        <v>1</v>
      </c>
    </row>
    <row r="21" spans="1:29" hidden="1" x14ac:dyDescent="0.2">
      <c r="B21" s="82"/>
      <c r="D21" s="25"/>
      <c r="E21" s="25"/>
    </row>
    <row r="22" spans="1:29" ht="39" hidden="1" customHeight="1" x14ac:dyDescent="0.2">
      <c r="E22" s="25"/>
      <c r="F22" s="25"/>
      <c r="G22" s="25"/>
    </row>
    <row r="23" spans="1:29" s="110" customFormat="1" ht="24" x14ac:dyDescent="0.2">
      <c r="B23" s="111" t="s">
        <v>121</v>
      </c>
      <c r="C23" s="111"/>
      <c r="D23" s="111"/>
      <c r="E23" s="112" t="s">
        <v>136</v>
      </c>
      <c r="F23" s="112"/>
      <c r="G23" s="133"/>
      <c r="H23" s="20"/>
      <c r="I23" s="20"/>
      <c r="K23" s="20"/>
      <c r="L23" s="20"/>
    </row>
    <row r="24" spans="1:29" x14ac:dyDescent="0.2">
      <c r="E24" s="25"/>
      <c r="F24" s="25"/>
      <c r="G24" s="25"/>
      <c r="H24" s="25"/>
    </row>
    <row r="25" spans="1:29" ht="24" x14ac:dyDescent="0.2">
      <c r="A25" s="114"/>
      <c r="B25" s="114" t="s">
        <v>66</v>
      </c>
      <c r="C25" s="114"/>
      <c r="D25" s="114"/>
      <c r="E25" s="115" t="s">
        <v>9</v>
      </c>
      <c r="F25" s="115"/>
      <c r="G25" s="115"/>
      <c r="H25" s="25"/>
    </row>
    <row r="26" spans="1:29" ht="24" x14ac:dyDescent="0.2">
      <c r="A26" s="114"/>
      <c r="B26" s="114"/>
      <c r="C26" s="114"/>
      <c r="D26" s="114"/>
      <c r="E26" s="115"/>
      <c r="F26" s="115"/>
      <c r="G26" s="115"/>
      <c r="H26" s="25"/>
    </row>
    <row r="27" spans="1:29" ht="21" x14ac:dyDescent="0.2">
      <c r="B27" s="117" t="s">
        <v>382</v>
      </c>
      <c r="E27" s="25"/>
      <c r="F27" s="25"/>
      <c r="G27" s="25"/>
    </row>
    <row r="28" spans="1:29" ht="21" x14ac:dyDescent="0.2">
      <c r="A28" s="117"/>
      <c r="E28" s="25"/>
      <c r="F28" s="25"/>
      <c r="G28" s="25"/>
      <c r="J28" s="316" t="s">
        <v>17</v>
      </c>
      <c r="K28" s="316"/>
      <c r="L28" s="316"/>
    </row>
    <row r="29" spans="1:29" ht="94" customHeight="1" x14ac:dyDescent="0.2">
      <c r="A29" s="314" t="s">
        <v>142</v>
      </c>
      <c r="B29" s="119" t="s">
        <v>18</v>
      </c>
      <c r="C29" s="119" t="s">
        <v>386</v>
      </c>
      <c r="D29" s="119" t="s">
        <v>188</v>
      </c>
      <c r="E29" s="119" t="s">
        <v>174</v>
      </c>
      <c r="F29" s="134" t="s">
        <v>119</v>
      </c>
      <c r="G29" s="120" t="s">
        <v>177</v>
      </c>
      <c r="H29" s="81" t="s">
        <v>39</v>
      </c>
      <c r="I29" s="120" t="s">
        <v>404</v>
      </c>
      <c r="J29" s="82" t="s">
        <v>356</v>
      </c>
      <c r="K29" s="118" t="s">
        <v>372</v>
      </c>
      <c r="L29" s="118" t="s">
        <v>357</v>
      </c>
      <c r="M29" s="120" t="s">
        <v>222</v>
      </c>
      <c r="N29" s="129" t="s">
        <v>19</v>
      </c>
      <c r="O29" s="26" t="s">
        <v>77</v>
      </c>
      <c r="P29" s="26" t="s">
        <v>120</v>
      </c>
    </row>
    <row r="30" spans="1:29" ht="34" customHeight="1" x14ac:dyDescent="0.2">
      <c r="A30" s="315"/>
      <c r="B30" s="121"/>
      <c r="C30" s="122"/>
      <c r="D30" s="122"/>
      <c r="E30" s="122"/>
      <c r="F30" s="122"/>
      <c r="G30" s="122"/>
      <c r="H30" s="124">
        <f>SUM(H31:H75)</f>
        <v>0</v>
      </c>
      <c r="I30" s="124">
        <f>SUM(I31:I75)</f>
        <v>0</v>
      </c>
      <c r="J30" s="124">
        <f>SUM(J31:J75)</f>
        <v>0</v>
      </c>
      <c r="K30" s="124">
        <f>SUM(K31:K75)</f>
        <v>0</v>
      </c>
      <c r="L30" s="124">
        <f>SUM(L31:L75)</f>
        <v>0</v>
      </c>
      <c r="M30" s="130"/>
      <c r="N30" s="131"/>
      <c r="O30" s="121"/>
      <c r="P30" s="121"/>
    </row>
    <row r="31" spans="1:29" x14ac:dyDescent="0.2">
      <c r="A31" s="126" t="s">
        <v>123</v>
      </c>
      <c r="B31" s="49"/>
      <c r="C31" s="28"/>
      <c r="D31" s="127" t="str">
        <f t="shared" ref="D31:D75" si="6">IF(C31=0,"",VLOOKUP(C31,$D$3:$F$17,3,0))</f>
        <v/>
      </c>
      <c r="E31" s="45"/>
      <c r="F31" s="45"/>
      <c r="G31" s="27" t="str">
        <f>IF(D31="","",VLOOKUP(D31&amp;E31,Podmioty!$A$23:$D$46,4,0))</f>
        <v/>
      </c>
      <c r="H31" s="46"/>
      <c r="I31" s="46"/>
      <c r="J31" s="128" t="str">
        <f t="shared" ref="J31:J75" si="7">IF(C31=0,"",IF(F31=0,"",ROUND(G31*I31,2)))</f>
        <v/>
      </c>
      <c r="K31" s="128" t="str">
        <f t="shared" ref="K31:K75" si="8">IF(C31=0,"",IF(F31=0,"",IF(J31=0,0,J31-L31)))</f>
        <v/>
      </c>
      <c r="L31" s="128" t="str">
        <f t="shared" ref="L31:L75" si="9">IF(C31=0,"",IF(F31=0,"",IF(J31=0,0,IF(E31=$B$18,ROUND(I31*(G31-0.7),2),0))))</f>
        <v/>
      </c>
      <c r="M31" s="24"/>
      <c r="N31" s="29"/>
      <c r="O31" s="29"/>
      <c r="P31" s="29"/>
    </row>
    <row r="32" spans="1:29" x14ac:dyDescent="0.2">
      <c r="A32" s="126" t="s">
        <v>124</v>
      </c>
      <c r="B32" s="49"/>
      <c r="C32" s="28"/>
      <c r="D32" s="127" t="str">
        <f t="shared" si="6"/>
        <v/>
      </c>
      <c r="E32" s="45"/>
      <c r="F32" s="45"/>
      <c r="G32" s="27" t="str">
        <f>IF(D32="","",VLOOKUP(D32&amp;E32,Podmioty!$A$23:$D$46,4,0))</f>
        <v/>
      </c>
      <c r="H32" s="46"/>
      <c r="I32" s="46"/>
      <c r="J32" s="128" t="str">
        <f t="shared" si="7"/>
        <v/>
      </c>
      <c r="K32" s="128" t="str">
        <f t="shared" si="8"/>
        <v/>
      </c>
      <c r="L32" s="128" t="str">
        <f t="shared" si="9"/>
        <v/>
      </c>
      <c r="M32" s="24"/>
      <c r="N32" s="24"/>
      <c r="O32" s="24"/>
      <c r="P32" s="24"/>
    </row>
    <row r="33" spans="1:16" x14ac:dyDescent="0.2">
      <c r="A33" s="126" t="s">
        <v>125</v>
      </c>
      <c r="B33" s="49"/>
      <c r="C33" s="28"/>
      <c r="D33" s="127" t="str">
        <f t="shared" si="6"/>
        <v/>
      </c>
      <c r="E33" s="45"/>
      <c r="F33" s="45"/>
      <c r="G33" s="27" t="str">
        <f>IF(D33="","",VLOOKUP(D33&amp;E33,Podmioty!$A$23:$D$46,4,0))</f>
        <v/>
      </c>
      <c r="H33" s="46"/>
      <c r="I33" s="46"/>
      <c r="J33" s="128" t="str">
        <f t="shared" si="7"/>
        <v/>
      </c>
      <c r="K33" s="128" t="str">
        <f t="shared" si="8"/>
        <v/>
      </c>
      <c r="L33" s="128" t="str">
        <f t="shared" si="9"/>
        <v/>
      </c>
      <c r="M33" s="24"/>
      <c r="N33" s="24"/>
      <c r="O33" s="24"/>
      <c r="P33" s="24"/>
    </row>
    <row r="34" spans="1:16" x14ac:dyDescent="0.2">
      <c r="A34" s="126" t="s">
        <v>126</v>
      </c>
      <c r="B34" s="24"/>
      <c r="C34" s="28"/>
      <c r="D34" s="127" t="str">
        <f t="shared" si="6"/>
        <v/>
      </c>
      <c r="E34" s="45"/>
      <c r="F34" s="45"/>
      <c r="G34" s="27" t="str">
        <f>IF(D34="","",VLOOKUP(D34&amp;E34,Podmioty!$A$23:$D$46,4,0))</f>
        <v/>
      </c>
      <c r="H34" s="46"/>
      <c r="I34" s="46"/>
      <c r="J34" s="128" t="str">
        <f t="shared" si="7"/>
        <v/>
      </c>
      <c r="K34" s="128" t="str">
        <f t="shared" si="8"/>
        <v/>
      </c>
      <c r="L34" s="128" t="str">
        <f t="shared" si="9"/>
        <v/>
      </c>
      <c r="M34" s="24"/>
      <c r="N34" s="24"/>
      <c r="O34" s="24"/>
      <c r="P34" s="24"/>
    </row>
    <row r="35" spans="1:16" x14ac:dyDescent="0.2">
      <c r="A35" s="126" t="s">
        <v>127</v>
      </c>
      <c r="B35" s="24"/>
      <c r="C35" s="28"/>
      <c r="D35" s="127" t="str">
        <f t="shared" si="6"/>
        <v/>
      </c>
      <c r="E35" s="45"/>
      <c r="F35" s="45"/>
      <c r="G35" s="27" t="str">
        <f>IF(D35="","",VLOOKUP(D35&amp;E35,Podmioty!$A$23:$D$46,4,0))</f>
        <v/>
      </c>
      <c r="H35" s="46"/>
      <c r="I35" s="46"/>
      <c r="J35" s="128" t="str">
        <f t="shared" si="7"/>
        <v/>
      </c>
      <c r="K35" s="128" t="str">
        <f t="shared" si="8"/>
        <v/>
      </c>
      <c r="L35" s="128" t="str">
        <f t="shared" si="9"/>
        <v/>
      </c>
      <c r="M35" s="24"/>
      <c r="N35" s="24"/>
      <c r="O35" s="24"/>
      <c r="P35" s="24"/>
    </row>
    <row r="36" spans="1:16" x14ac:dyDescent="0.2">
      <c r="A36" s="126" t="s">
        <v>128</v>
      </c>
      <c r="B36" s="24"/>
      <c r="C36" s="22"/>
      <c r="D36" s="127" t="str">
        <f t="shared" si="6"/>
        <v/>
      </c>
      <c r="E36" s="45"/>
      <c r="F36" s="45"/>
      <c r="G36" s="27" t="str">
        <f>IF(D36="","",VLOOKUP(D36&amp;E36,Podmioty!$A$23:$D$46,4,0))</f>
        <v/>
      </c>
      <c r="H36" s="46"/>
      <c r="I36" s="46"/>
      <c r="J36" s="128" t="str">
        <f t="shared" si="7"/>
        <v/>
      </c>
      <c r="K36" s="128" t="str">
        <f t="shared" si="8"/>
        <v/>
      </c>
      <c r="L36" s="128" t="str">
        <f t="shared" si="9"/>
        <v/>
      </c>
      <c r="M36" s="24"/>
      <c r="N36" s="24"/>
      <c r="O36" s="24"/>
      <c r="P36" s="24"/>
    </row>
    <row r="37" spans="1:16" x14ac:dyDescent="0.2">
      <c r="A37" s="126" t="s">
        <v>129</v>
      </c>
      <c r="B37" s="24"/>
      <c r="C37" s="28"/>
      <c r="D37" s="127" t="str">
        <f t="shared" si="6"/>
        <v/>
      </c>
      <c r="E37" s="45"/>
      <c r="F37" s="45"/>
      <c r="G37" s="27" t="str">
        <f>IF(D37="","",VLOOKUP(D37&amp;E37,Podmioty!$A$23:$D$46,4,0))</f>
        <v/>
      </c>
      <c r="H37" s="46"/>
      <c r="I37" s="46"/>
      <c r="J37" s="128" t="str">
        <f t="shared" si="7"/>
        <v/>
      </c>
      <c r="K37" s="128" t="str">
        <f t="shared" si="8"/>
        <v/>
      </c>
      <c r="L37" s="128" t="str">
        <f t="shared" si="9"/>
        <v/>
      </c>
      <c r="M37" s="24"/>
      <c r="N37" s="24"/>
      <c r="O37" s="24"/>
      <c r="P37" s="24"/>
    </row>
    <row r="38" spans="1:16" x14ac:dyDescent="0.2">
      <c r="A38" s="126" t="s">
        <v>130</v>
      </c>
      <c r="B38" s="24"/>
      <c r="C38" s="22"/>
      <c r="D38" s="127" t="str">
        <f t="shared" si="6"/>
        <v/>
      </c>
      <c r="E38" s="45"/>
      <c r="F38" s="45"/>
      <c r="G38" s="27" t="str">
        <f>IF(D38="","",VLOOKUP(D38&amp;E38,Podmioty!$A$23:$D$46,4,0))</f>
        <v/>
      </c>
      <c r="H38" s="46"/>
      <c r="I38" s="46"/>
      <c r="J38" s="128" t="str">
        <f t="shared" si="7"/>
        <v/>
      </c>
      <c r="K38" s="128" t="str">
        <f t="shared" si="8"/>
        <v/>
      </c>
      <c r="L38" s="128" t="str">
        <f t="shared" si="9"/>
        <v/>
      </c>
      <c r="M38" s="24"/>
      <c r="N38" s="24"/>
      <c r="O38" s="24"/>
      <c r="P38" s="24"/>
    </row>
    <row r="39" spans="1:16" x14ac:dyDescent="0.2">
      <c r="A39" s="126" t="s">
        <v>131</v>
      </c>
      <c r="B39" s="24"/>
      <c r="C39" s="28"/>
      <c r="D39" s="127" t="str">
        <f t="shared" si="6"/>
        <v/>
      </c>
      <c r="E39" s="45"/>
      <c r="F39" s="45"/>
      <c r="G39" s="27" t="str">
        <f>IF(D39="","",VLOOKUP(D39&amp;E39,Podmioty!$A$23:$D$46,4,0))</f>
        <v/>
      </c>
      <c r="H39" s="46"/>
      <c r="I39" s="46"/>
      <c r="J39" s="128" t="str">
        <f t="shared" si="7"/>
        <v/>
      </c>
      <c r="K39" s="128" t="str">
        <f t="shared" si="8"/>
        <v/>
      </c>
      <c r="L39" s="128" t="str">
        <f t="shared" si="9"/>
        <v/>
      </c>
      <c r="M39" s="24"/>
      <c r="N39" s="24"/>
      <c r="O39" s="24"/>
      <c r="P39" s="24"/>
    </row>
    <row r="40" spans="1:16" x14ac:dyDescent="0.2">
      <c r="A40" s="126" t="s">
        <v>132</v>
      </c>
      <c r="B40" s="24"/>
      <c r="C40" s="22"/>
      <c r="D40" s="127" t="str">
        <f t="shared" si="6"/>
        <v/>
      </c>
      <c r="E40" s="45"/>
      <c r="F40" s="45"/>
      <c r="G40" s="27" t="str">
        <f>IF(D40="","",VLOOKUP(D40&amp;E40,Podmioty!$A$23:$D$46,4,0))</f>
        <v/>
      </c>
      <c r="H40" s="46"/>
      <c r="I40" s="46"/>
      <c r="J40" s="128" t="str">
        <f t="shared" si="7"/>
        <v/>
      </c>
      <c r="K40" s="128" t="str">
        <f t="shared" si="8"/>
        <v/>
      </c>
      <c r="L40" s="128" t="str">
        <f t="shared" si="9"/>
        <v/>
      </c>
      <c r="M40" s="24"/>
      <c r="N40" s="24"/>
      <c r="O40" s="24"/>
      <c r="P40" s="24"/>
    </row>
    <row r="41" spans="1:16" x14ac:dyDescent="0.2">
      <c r="A41" s="126" t="s">
        <v>133</v>
      </c>
      <c r="B41" s="24"/>
      <c r="C41" s="28"/>
      <c r="D41" s="127" t="str">
        <f t="shared" si="6"/>
        <v/>
      </c>
      <c r="E41" s="45"/>
      <c r="F41" s="45"/>
      <c r="G41" s="27" t="str">
        <f>IF(D41="","",VLOOKUP(D41&amp;E41,Podmioty!$A$23:$D$46,4,0))</f>
        <v/>
      </c>
      <c r="H41" s="46"/>
      <c r="I41" s="46"/>
      <c r="J41" s="128" t="str">
        <f t="shared" si="7"/>
        <v/>
      </c>
      <c r="K41" s="128" t="str">
        <f t="shared" si="8"/>
        <v/>
      </c>
      <c r="L41" s="128" t="str">
        <f t="shared" si="9"/>
        <v/>
      </c>
      <c r="M41" s="24"/>
      <c r="N41" s="24"/>
      <c r="O41" s="24"/>
      <c r="P41" s="24"/>
    </row>
    <row r="42" spans="1:16" x14ac:dyDescent="0.2">
      <c r="A42" s="126" t="s">
        <v>134</v>
      </c>
      <c r="B42" s="24"/>
      <c r="C42" s="22"/>
      <c r="D42" s="127" t="str">
        <f t="shared" si="6"/>
        <v/>
      </c>
      <c r="E42" s="45"/>
      <c r="F42" s="45"/>
      <c r="G42" s="27" t="str">
        <f>IF(D42="","",VLOOKUP(D42&amp;E42,Podmioty!$A$23:$D$46,4,0))</f>
        <v/>
      </c>
      <c r="H42" s="46"/>
      <c r="I42" s="46"/>
      <c r="J42" s="128" t="str">
        <f t="shared" si="7"/>
        <v/>
      </c>
      <c r="K42" s="128" t="str">
        <f t="shared" si="8"/>
        <v/>
      </c>
      <c r="L42" s="128" t="str">
        <f t="shared" si="9"/>
        <v/>
      </c>
      <c r="M42" s="24"/>
      <c r="N42" s="24"/>
      <c r="O42" s="24"/>
      <c r="P42" s="24"/>
    </row>
    <row r="43" spans="1:16" x14ac:dyDescent="0.2">
      <c r="A43" s="126" t="s">
        <v>323</v>
      </c>
      <c r="B43" s="24"/>
      <c r="C43" s="28"/>
      <c r="D43" s="127" t="str">
        <f t="shared" si="6"/>
        <v/>
      </c>
      <c r="E43" s="45"/>
      <c r="F43" s="45"/>
      <c r="G43" s="27" t="str">
        <f>IF(D43="","",VLOOKUP(D43&amp;E43,Podmioty!$A$23:$D$46,4,0))</f>
        <v/>
      </c>
      <c r="H43" s="46"/>
      <c r="I43" s="46"/>
      <c r="J43" s="128" t="str">
        <f t="shared" si="7"/>
        <v/>
      </c>
      <c r="K43" s="128" t="str">
        <f t="shared" si="8"/>
        <v/>
      </c>
      <c r="L43" s="128" t="str">
        <f t="shared" si="9"/>
        <v/>
      </c>
      <c r="M43" s="24"/>
      <c r="N43" s="24"/>
      <c r="O43" s="24"/>
      <c r="P43" s="24"/>
    </row>
    <row r="44" spans="1:16" x14ac:dyDescent="0.2">
      <c r="A44" s="126" t="s">
        <v>324</v>
      </c>
      <c r="B44" s="24"/>
      <c r="C44" s="22"/>
      <c r="D44" s="127" t="str">
        <f t="shared" si="6"/>
        <v/>
      </c>
      <c r="E44" s="45"/>
      <c r="F44" s="45"/>
      <c r="G44" s="27" t="str">
        <f>IF(D44="","",VLOOKUP(D44&amp;E44,Podmioty!$A$23:$D$46,4,0))</f>
        <v/>
      </c>
      <c r="H44" s="46"/>
      <c r="I44" s="46"/>
      <c r="J44" s="128" t="str">
        <f t="shared" si="7"/>
        <v/>
      </c>
      <c r="K44" s="128" t="str">
        <f t="shared" si="8"/>
        <v/>
      </c>
      <c r="L44" s="128" t="str">
        <f t="shared" si="9"/>
        <v/>
      </c>
      <c r="M44" s="24"/>
      <c r="N44" s="24"/>
      <c r="O44" s="24"/>
      <c r="P44" s="24"/>
    </row>
    <row r="45" spans="1:16" x14ac:dyDescent="0.2">
      <c r="A45" s="126" t="s">
        <v>325</v>
      </c>
      <c r="B45" s="24"/>
      <c r="C45" s="28"/>
      <c r="D45" s="127" t="str">
        <f t="shared" si="6"/>
        <v/>
      </c>
      <c r="E45" s="45"/>
      <c r="F45" s="45"/>
      <c r="G45" s="27" t="str">
        <f>IF(D45="","",VLOOKUP(D45&amp;E45,Podmioty!$A$23:$D$46,4,0))</f>
        <v/>
      </c>
      <c r="H45" s="46"/>
      <c r="I45" s="46"/>
      <c r="J45" s="128" t="str">
        <f t="shared" si="7"/>
        <v/>
      </c>
      <c r="K45" s="128" t="str">
        <f t="shared" si="8"/>
        <v/>
      </c>
      <c r="L45" s="128" t="str">
        <f t="shared" si="9"/>
        <v/>
      </c>
      <c r="M45" s="24"/>
      <c r="N45" s="24"/>
      <c r="O45" s="24"/>
      <c r="P45" s="24"/>
    </row>
    <row r="46" spans="1:16" x14ac:dyDescent="0.2">
      <c r="A46" s="126" t="s">
        <v>326</v>
      </c>
      <c r="B46" s="24"/>
      <c r="C46" s="28"/>
      <c r="D46" s="127" t="str">
        <f t="shared" si="6"/>
        <v/>
      </c>
      <c r="E46" s="45"/>
      <c r="F46" s="45"/>
      <c r="G46" s="27" t="str">
        <f>IF(D46="","",VLOOKUP(D46&amp;E46,Podmioty!$A$23:$D$46,4,0))</f>
        <v/>
      </c>
      <c r="H46" s="46"/>
      <c r="I46" s="46"/>
      <c r="J46" s="128" t="str">
        <f t="shared" si="7"/>
        <v/>
      </c>
      <c r="K46" s="128" t="str">
        <f t="shared" si="8"/>
        <v/>
      </c>
      <c r="L46" s="128" t="str">
        <f t="shared" si="9"/>
        <v/>
      </c>
      <c r="M46" s="24"/>
      <c r="N46" s="24"/>
      <c r="O46" s="24"/>
      <c r="P46" s="24"/>
    </row>
    <row r="47" spans="1:16" x14ac:dyDescent="0.2">
      <c r="A47" s="126" t="s">
        <v>327</v>
      </c>
      <c r="B47" s="24"/>
      <c r="C47" s="28"/>
      <c r="D47" s="127" t="str">
        <f t="shared" si="6"/>
        <v/>
      </c>
      <c r="E47" s="45"/>
      <c r="F47" s="45"/>
      <c r="G47" s="27" t="str">
        <f>IF(D47="","",VLOOKUP(D47&amp;E47,Podmioty!$A$23:$D$46,4,0))</f>
        <v/>
      </c>
      <c r="H47" s="46"/>
      <c r="I47" s="46"/>
      <c r="J47" s="128" t="str">
        <f t="shared" si="7"/>
        <v/>
      </c>
      <c r="K47" s="128" t="str">
        <f t="shared" si="8"/>
        <v/>
      </c>
      <c r="L47" s="128" t="str">
        <f t="shared" si="9"/>
        <v/>
      </c>
      <c r="M47" s="24"/>
      <c r="N47" s="24"/>
      <c r="O47" s="24"/>
      <c r="P47" s="24"/>
    </row>
    <row r="48" spans="1:16" x14ac:dyDescent="0.2">
      <c r="A48" s="126" t="s">
        <v>328</v>
      </c>
      <c r="B48" s="24"/>
      <c r="C48" s="28"/>
      <c r="D48" s="127" t="str">
        <f t="shared" si="6"/>
        <v/>
      </c>
      <c r="E48" s="45"/>
      <c r="F48" s="45"/>
      <c r="G48" s="27" t="str">
        <f>IF(D48="","",VLOOKUP(D48&amp;E48,Podmioty!$A$23:$D$46,4,0))</f>
        <v/>
      </c>
      <c r="H48" s="46"/>
      <c r="I48" s="46"/>
      <c r="J48" s="128" t="str">
        <f t="shared" si="7"/>
        <v/>
      </c>
      <c r="K48" s="128" t="str">
        <f t="shared" si="8"/>
        <v/>
      </c>
      <c r="L48" s="128" t="str">
        <f t="shared" si="9"/>
        <v/>
      </c>
      <c r="M48" s="24"/>
      <c r="N48" s="24"/>
      <c r="O48" s="24"/>
      <c r="P48" s="24"/>
    </row>
    <row r="49" spans="1:16" x14ac:dyDescent="0.2">
      <c r="A49" s="126" t="s">
        <v>329</v>
      </c>
      <c r="B49" s="24"/>
      <c r="C49" s="28"/>
      <c r="D49" s="127" t="str">
        <f t="shared" si="6"/>
        <v/>
      </c>
      <c r="E49" s="45"/>
      <c r="F49" s="45"/>
      <c r="G49" s="27" t="str">
        <f>IF(D49="","",VLOOKUP(D49&amp;E49,Podmioty!$A$23:$D$46,4,0))</f>
        <v/>
      </c>
      <c r="H49" s="46"/>
      <c r="I49" s="46"/>
      <c r="J49" s="128" t="str">
        <f t="shared" si="7"/>
        <v/>
      </c>
      <c r="K49" s="128" t="str">
        <f t="shared" si="8"/>
        <v/>
      </c>
      <c r="L49" s="128" t="str">
        <f t="shared" si="9"/>
        <v/>
      </c>
      <c r="M49" s="24"/>
      <c r="N49" s="24"/>
      <c r="O49" s="24"/>
      <c r="P49" s="24"/>
    </row>
    <row r="50" spans="1:16" x14ac:dyDescent="0.2">
      <c r="A50" s="126" t="s">
        <v>330</v>
      </c>
      <c r="B50" s="24"/>
      <c r="C50" s="28"/>
      <c r="D50" s="127" t="str">
        <f t="shared" si="6"/>
        <v/>
      </c>
      <c r="E50" s="45"/>
      <c r="F50" s="45"/>
      <c r="G50" s="27" t="str">
        <f>IF(D50="","",VLOOKUP(D50&amp;E50,Podmioty!$A$23:$D$46,4,0))</f>
        <v/>
      </c>
      <c r="H50" s="46"/>
      <c r="I50" s="46"/>
      <c r="J50" s="128" t="str">
        <f t="shared" si="7"/>
        <v/>
      </c>
      <c r="K50" s="128" t="str">
        <f t="shared" si="8"/>
        <v/>
      </c>
      <c r="L50" s="128" t="str">
        <f t="shared" si="9"/>
        <v/>
      </c>
      <c r="M50" s="24"/>
      <c r="N50" s="24"/>
      <c r="O50" s="24"/>
      <c r="P50" s="24"/>
    </row>
    <row r="51" spans="1:16" x14ac:dyDescent="0.2">
      <c r="A51" s="126" t="s">
        <v>331</v>
      </c>
      <c r="B51" s="24"/>
      <c r="C51" s="28"/>
      <c r="D51" s="127" t="str">
        <f t="shared" si="6"/>
        <v/>
      </c>
      <c r="E51" s="45"/>
      <c r="F51" s="45"/>
      <c r="G51" s="27" t="str">
        <f>IF(D51="","",VLOOKUP(D51&amp;E51,Podmioty!$A$23:$D$46,4,0))</f>
        <v/>
      </c>
      <c r="H51" s="46"/>
      <c r="I51" s="46"/>
      <c r="J51" s="128" t="str">
        <f t="shared" si="7"/>
        <v/>
      </c>
      <c r="K51" s="128" t="str">
        <f t="shared" si="8"/>
        <v/>
      </c>
      <c r="L51" s="128" t="str">
        <f t="shared" si="9"/>
        <v/>
      </c>
      <c r="M51" s="24"/>
      <c r="N51" s="24"/>
      <c r="O51" s="24"/>
      <c r="P51" s="24"/>
    </row>
    <row r="52" spans="1:16" x14ac:dyDescent="0.2">
      <c r="A52" s="126" t="s">
        <v>332</v>
      </c>
      <c r="B52" s="24"/>
      <c r="C52" s="28"/>
      <c r="D52" s="127" t="str">
        <f t="shared" si="6"/>
        <v/>
      </c>
      <c r="E52" s="45"/>
      <c r="F52" s="45"/>
      <c r="G52" s="27" t="str">
        <f>IF(D52="","",VLOOKUP(D52&amp;E52,Podmioty!$A$23:$D$46,4,0))</f>
        <v/>
      </c>
      <c r="H52" s="46"/>
      <c r="I52" s="46"/>
      <c r="J52" s="128" t="str">
        <f t="shared" si="7"/>
        <v/>
      </c>
      <c r="K52" s="128" t="str">
        <f t="shared" si="8"/>
        <v/>
      </c>
      <c r="L52" s="128" t="str">
        <f t="shared" si="9"/>
        <v/>
      </c>
      <c r="M52" s="24"/>
      <c r="N52" s="24"/>
      <c r="O52" s="24"/>
      <c r="P52" s="24"/>
    </row>
    <row r="53" spans="1:16" x14ac:dyDescent="0.2">
      <c r="A53" s="126" t="s">
        <v>333</v>
      </c>
      <c r="B53" s="24"/>
      <c r="C53" s="28"/>
      <c r="D53" s="127" t="str">
        <f t="shared" si="6"/>
        <v/>
      </c>
      <c r="E53" s="45"/>
      <c r="F53" s="45"/>
      <c r="G53" s="27" t="str">
        <f>IF(D53="","",VLOOKUP(D53&amp;E53,Podmioty!$A$23:$D$46,4,0))</f>
        <v/>
      </c>
      <c r="H53" s="46"/>
      <c r="I53" s="46"/>
      <c r="J53" s="128" t="str">
        <f t="shared" si="7"/>
        <v/>
      </c>
      <c r="K53" s="128" t="str">
        <f t="shared" si="8"/>
        <v/>
      </c>
      <c r="L53" s="128" t="str">
        <f t="shared" si="9"/>
        <v/>
      </c>
      <c r="M53" s="24"/>
      <c r="N53" s="24"/>
      <c r="O53" s="24"/>
      <c r="P53" s="24"/>
    </row>
    <row r="54" spans="1:16" x14ac:dyDescent="0.2">
      <c r="A54" s="126" t="s">
        <v>334</v>
      </c>
      <c r="B54" s="24"/>
      <c r="C54" s="28"/>
      <c r="D54" s="127" t="str">
        <f t="shared" si="6"/>
        <v/>
      </c>
      <c r="E54" s="45"/>
      <c r="F54" s="45"/>
      <c r="G54" s="27" t="str">
        <f>IF(D54="","",VLOOKUP(D54&amp;E54,Podmioty!$A$23:$D$46,4,0))</f>
        <v/>
      </c>
      <c r="H54" s="46"/>
      <c r="I54" s="46"/>
      <c r="J54" s="128" t="str">
        <f t="shared" si="7"/>
        <v/>
      </c>
      <c r="K54" s="128" t="str">
        <f t="shared" si="8"/>
        <v/>
      </c>
      <c r="L54" s="128" t="str">
        <f t="shared" si="9"/>
        <v/>
      </c>
      <c r="M54" s="24"/>
      <c r="N54" s="24"/>
      <c r="O54" s="24"/>
      <c r="P54" s="24"/>
    </row>
    <row r="55" spans="1:16" x14ac:dyDescent="0.2">
      <c r="A55" s="126" t="s">
        <v>335</v>
      </c>
      <c r="B55" s="24"/>
      <c r="C55" s="28"/>
      <c r="D55" s="127" t="str">
        <f t="shared" si="6"/>
        <v/>
      </c>
      <c r="E55" s="45"/>
      <c r="F55" s="45"/>
      <c r="G55" s="27" t="str">
        <f>IF(D55="","",VLOOKUP(D55&amp;E55,Podmioty!$A$23:$D$46,4,0))</f>
        <v/>
      </c>
      <c r="H55" s="46"/>
      <c r="I55" s="46"/>
      <c r="J55" s="128" t="str">
        <f t="shared" si="7"/>
        <v/>
      </c>
      <c r="K55" s="128" t="str">
        <f t="shared" si="8"/>
        <v/>
      </c>
      <c r="L55" s="128" t="str">
        <f t="shared" si="9"/>
        <v/>
      </c>
      <c r="M55" s="24"/>
      <c r="N55" s="24"/>
      <c r="O55" s="24"/>
      <c r="P55" s="24"/>
    </row>
    <row r="56" spans="1:16" x14ac:dyDescent="0.2">
      <c r="A56" s="126" t="s">
        <v>336</v>
      </c>
      <c r="B56" s="24"/>
      <c r="C56" s="28"/>
      <c r="D56" s="127" t="str">
        <f t="shared" si="6"/>
        <v/>
      </c>
      <c r="E56" s="45"/>
      <c r="F56" s="45"/>
      <c r="G56" s="27" t="str">
        <f>IF(D56="","",VLOOKUP(D56&amp;E56,Podmioty!$A$23:$D$46,4,0))</f>
        <v/>
      </c>
      <c r="H56" s="46"/>
      <c r="I56" s="46"/>
      <c r="J56" s="128" t="str">
        <f t="shared" si="7"/>
        <v/>
      </c>
      <c r="K56" s="128" t="str">
        <f t="shared" si="8"/>
        <v/>
      </c>
      <c r="L56" s="128" t="str">
        <f t="shared" si="9"/>
        <v/>
      </c>
      <c r="M56" s="24"/>
      <c r="N56" s="24"/>
      <c r="O56" s="24"/>
      <c r="P56" s="24"/>
    </row>
    <row r="57" spans="1:16" x14ac:dyDescent="0.2">
      <c r="A57" s="126" t="s">
        <v>337</v>
      </c>
      <c r="B57" s="24"/>
      <c r="C57" s="28"/>
      <c r="D57" s="127" t="str">
        <f t="shared" si="6"/>
        <v/>
      </c>
      <c r="E57" s="45"/>
      <c r="F57" s="45"/>
      <c r="G57" s="27" t="str">
        <f>IF(D57="","",VLOOKUP(D57&amp;E57,Podmioty!$A$23:$D$46,4,0))</f>
        <v/>
      </c>
      <c r="H57" s="46"/>
      <c r="I57" s="46"/>
      <c r="J57" s="128" t="str">
        <f t="shared" si="7"/>
        <v/>
      </c>
      <c r="K57" s="128" t="str">
        <f t="shared" si="8"/>
        <v/>
      </c>
      <c r="L57" s="128" t="str">
        <f t="shared" si="9"/>
        <v/>
      </c>
      <c r="M57" s="24"/>
      <c r="N57" s="24"/>
      <c r="O57" s="24"/>
      <c r="P57" s="24"/>
    </row>
    <row r="58" spans="1:16" x14ac:dyDescent="0.2">
      <c r="A58" s="126" t="s">
        <v>338</v>
      </c>
      <c r="B58" s="24"/>
      <c r="C58" s="28"/>
      <c r="D58" s="127" t="str">
        <f t="shared" si="6"/>
        <v/>
      </c>
      <c r="E58" s="45"/>
      <c r="F58" s="45"/>
      <c r="G58" s="27" t="str">
        <f>IF(D58="","",VLOOKUP(D58&amp;E58,Podmioty!$A$23:$D$46,4,0))</f>
        <v/>
      </c>
      <c r="H58" s="46"/>
      <c r="I58" s="46"/>
      <c r="J58" s="128" t="str">
        <f t="shared" si="7"/>
        <v/>
      </c>
      <c r="K58" s="128" t="str">
        <f t="shared" si="8"/>
        <v/>
      </c>
      <c r="L58" s="128" t="str">
        <f t="shared" si="9"/>
        <v/>
      </c>
      <c r="M58" s="24"/>
      <c r="N58" s="24"/>
      <c r="O58" s="24"/>
      <c r="P58" s="24"/>
    </row>
    <row r="59" spans="1:16" x14ac:dyDescent="0.2">
      <c r="A59" s="126" t="s">
        <v>339</v>
      </c>
      <c r="B59" s="24"/>
      <c r="C59" s="28"/>
      <c r="D59" s="127" t="str">
        <f t="shared" si="6"/>
        <v/>
      </c>
      <c r="E59" s="45"/>
      <c r="F59" s="45"/>
      <c r="G59" s="27" t="str">
        <f>IF(D59="","",VLOOKUP(D59&amp;E59,Podmioty!$A$23:$D$46,4,0))</f>
        <v/>
      </c>
      <c r="H59" s="46"/>
      <c r="I59" s="46"/>
      <c r="J59" s="128" t="str">
        <f t="shared" si="7"/>
        <v/>
      </c>
      <c r="K59" s="128" t="str">
        <f t="shared" si="8"/>
        <v/>
      </c>
      <c r="L59" s="128" t="str">
        <f t="shared" si="9"/>
        <v/>
      </c>
      <c r="M59" s="24"/>
      <c r="N59" s="24"/>
      <c r="O59" s="24"/>
      <c r="P59" s="24"/>
    </row>
    <row r="60" spans="1:16" x14ac:dyDescent="0.2">
      <c r="A60" s="126" t="s">
        <v>340</v>
      </c>
      <c r="B60" s="24"/>
      <c r="C60" s="28"/>
      <c r="D60" s="127" t="str">
        <f t="shared" si="6"/>
        <v/>
      </c>
      <c r="E60" s="45"/>
      <c r="F60" s="45"/>
      <c r="G60" s="27" t="str">
        <f>IF(D60="","",VLOOKUP(D60&amp;E60,Podmioty!$A$23:$D$46,4,0))</f>
        <v/>
      </c>
      <c r="H60" s="46"/>
      <c r="I60" s="46"/>
      <c r="J60" s="128" t="str">
        <f t="shared" si="7"/>
        <v/>
      </c>
      <c r="K60" s="128" t="str">
        <f t="shared" si="8"/>
        <v/>
      </c>
      <c r="L60" s="128" t="str">
        <f t="shared" si="9"/>
        <v/>
      </c>
      <c r="M60" s="24"/>
      <c r="N60" s="24"/>
      <c r="O60" s="24"/>
      <c r="P60" s="24"/>
    </row>
    <row r="61" spans="1:16" x14ac:dyDescent="0.2">
      <c r="A61" s="126" t="s">
        <v>341</v>
      </c>
      <c r="B61" s="24"/>
      <c r="C61" s="28"/>
      <c r="D61" s="127" t="str">
        <f t="shared" si="6"/>
        <v/>
      </c>
      <c r="E61" s="45"/>
      <c r="F61" s="45"/>
      <c r="G61" s="27" t="str">
        <f>IF(D61="","",VLOOKUP(D61&amp;E61,Podmioty!$A$23:$D$46,4,0))</f>
        <v/>
      </c>
      <c r="H61" s="46"/>
      <c r="I61" s="46"/>
      <c r="J61" s="128" t="str">
        <f t="shared" si="7"/>
        <v/>
      </c>
      <c r="K61" s="128" t="str">
        <f t="shared" si="8"/>
        <v/>
      </c>
      <c r="L61" s="128" t="str">
        <f t="shared" si="9"/>
        <v/>
      </c>
      <c r="M61" s="24"/>
      <c r="N61" s="24"/>
      <c r="O61" s="24"/>
      <c r="P61" s="24"/>
    </row>
    <row r="62" spans="1:16" x14ac:dyDescent="0.2">
      <c r="A62" s="126" t="s">
        <v>342</v>
      </c>
      <c r="B62" s="24"/>
      <c r="C62" s="28"/>
      <c r="D62" s="127" t="str">
        <f t="shared" si="6"/>
        <v/>
      </c>
      <c r="E62" s="45"/>
      <c r="F62" s="45"/>
      <c r="G62" s="27" t="str">
        <f>IF(D62="","",VLOOKUP(D62&amp;E62,Podmioty!$A$23:$D$46,4,0))</f>
        <v/>
      </c>
      <c r="H62" s="46"/>
      <c r="I62" s="46"/>
      <c r="J62" s="128" t="str">
        <f t="shared" si="7"/>
        <v/>
      </c>
      <c r="K62" s="128" t="str">
        <f t="shared" si="8"/>
        <v/>
      </c>
      <c r="L62" s="128" t="str">
        <f t="shared" si="9"/>
        <v/>
      </c>
      <c r="M62" s="24"/>
      <c r="N62" s="24"/>
      <c r="O62" s="24"/>
      <c r="P62" s="24"/>
    </row>
    <row r="63" spans="1:16" x14ac:dyDescent="0.2">
      <c r="A63" s="126" t="s">
        <v>343</v>
      </c>
      <c r="B63" s="24"/>
      <c r="C63" s="28"/>
      <c r="D63" s="127" t="str">
        <f t="shared" si="6"/>
        <v/>
      </c>
      <c r="E63" s="45"/>
      <c r="F63" s="45"/>
      <c r="G63" s="27" t="str">
        <f>IF(D63="","",VLOOKUP(D63&amp;E63,Podmioty!$A$23:$D$46,4,0))</f>
        <v/>
      </c>
      <c r="H63" s="46"/>
      <c r="I63" s="46"/>
      <c r="J63" s="128" t="str">
        <f t="shared" si="7"/>
        <v/>
      </c>
      <c r="K63" s="128" t="str">
        <f t="shared" si="8"/>
        <v/>
      </c>
      <c r="L63" s="128" t="str">
        <f t="shared" si="9"/>
        <v/>
      </c>
      <c r="M63" s="24"/>
      <c r="N63" s="24"/>
      <c r="O63" s="24"/>
      <c r="P63" s="24"/>
    </row>
    <row r="64" spans="1:16" x14ac:dyDescent="0.2">
      <c r="A64" s="126" t="s">
        <v>344</v>
      </c>
      <c r="B64" s="24"/>
      <c r="C64" s="28"/>
      <c r="D64" s="127" t="str">
        <f t="shared" si="6"/>
        <v/>
      </c>
      <c r="E64" s="45"/>
      <c r="F64" s="45"/>
      <c r="G64" s="27" t="str">
        <f>IF(D64="","",VLOOKUP(D64&amp;E64,Podmioty!$A$23:$D$46,4,0))</f>
        <v/>
      </c>
      <c r="H64" s="46"/>
      <c r="I64" s="46"/>
      <c r="J64" s="128" t="str">
        <f t="shared" si="7"/>
        <v/>
      </c>
      <c r="K64" s="128" t="str">
        <f t="shared" si="8"/>
        <v/>
      </c>
      <c r="L64" s="128" t="str">
        <f t="shared" si="9"/>
        <v/>
      </c>
      <c r="M64" s="24"/>
      <c r="N64" s="24"/>
      <c r="O64" s="24"/>
      <c r="P64" s="24"/>
    </row>
    <row r="65" spans="1:16" x14ac:dyDescent="0.2">
      <c r="A65" s="126" t="s">
        <v>345</v>
      </c>
      <c r="B65" s="24"/>
      <c r="C65" s="28"/>
      <c r="D65" s="127" t="str">
        <f t="shared" si="6"/>
        <v/>
      </c>
      <c r="E65" s="45"/>
      <c r="F65" s="45"/>
      <c r="G65" s="27" t="str">
        <f>IF(D65="","",VLOOKUP(D65&amp;E65,Podmioty!$A$23:$D$46,4,0))</f>
        <v/>
      </c>
      <c r="H65" s="46"/>
      <c r="I65" s="46"/>
      <c r="J65" s="128" t="str">
        <f t="shared" si="7"/>
        <v/>
      </c>
      <c r="K65" s="128" t="str">
        <f t="shared" si="8"/>
        <v/>
      </c>
      <c r="L65" s="128" t="str">
        <f t="shared" si="9"/>
        <v/>
      </c>
      <c r="M65" s="24"/>
      <c r="N65" s="24"/>
      <c r="O65" s="24"/>
      <c r="P65" s="24"/>
    </row>
    <row r="66" spans="1:16" x14ac:dyDescent="0.2">
      <c r="A66" s="126" t="s">
        <v>346</v>
      </c>
      <c r="B66" s="24"/>
      <c r="C66" s="28"/>
      <c r="D66" s="127" t="str">
        <f t="shared" si="6"/>
        <v/>
      </c>
      <c r="E66" s="45"/>
      <c r="F66" s="45"/>
      <c r="G66" s="27" t="str">
        <f>IF(D66="","",VLOOKUP(D66&amp;E66,Podmioty!$A$23:$D$46,4,0))</f>
        <v/>
      </c>
      <c r="H66" s="46"/>
      <c r="I66" s="46"/>
      <c r="J66" s="128" t="str">
        <f t="shared" si="7"/>
        <v/>
      </c>
      <c r="K66" s="128" t="str">
        <f t="shared" si="8"/>
        <v/>
      </c>
      <c r="L66" s="128" t="str">
        <f t="shared" si="9"/>
        <v/>
      </c>
      <c r="M66" s="24"/>
      <c r="N66" s="24"/>
      <c r="O66" s="24"/>
      <c r="P66" s="24"/>
    </row>
    <row r="67" spans="1:16" x14ac:dyDescent="0.2">
      <c r="A67" s="126" t="s">
        <v>347</v>
      </c>
      <c r="B67" s="24"/>
      <c r="C67" s="28"/>
      <c r="D67" s="127" t="str">
        <f t="shared" si="6"/>
        <v/>
      </c>
      <c r="E67" s="45"/>
      <c r="F67" s="45"/>
      <c r="G67" s="27" t="str">
        <f>IF(D67="","",VLOOKUP(D67&amp;E67,Podmioty!$A$23:$D$46,4,0))</f>
        <v/>
      </c>
      <c r="H67" s="46"/>
      <c r="I67" s="46"/>
      <c r="J67" s="128" t="str">
        <f t="shared" si="7"/>
        <v/>
      </c>
      <c r="K67" s="128" t="str">
        <f t="shared" si="8"/>
        <v/>
      </c>
      <c r="L67" s="128" t="str">
        <f t="shared" si="9"/>
        <v/>
      </c>
      <c r="M67" s="24"/>
      <c r="N67" s="24"/>
      <c r="O67" s="24"/>
      <c r="P67" s="24"/>
    </row>
    <row r="68" spans="1:16" x14ac:dyDescent="0.2">
      <c r="A68" s="126" t="s">
        <v>348</v>
      </c>
      <c r="B68" s="24"/>
      <c r="C68" s="28"/>
      <c r="D68" s="127" t="str">
        <f t="shared" si="6"/>
        <v/>
      </c>
      <c r="E68" s="45"/>
      <c r="F68" s="45"/>
      <c r="G68" s="27" t="str">
        <f>IF(D68="","",VLOOKUP(D68&amp;E68,Podmioty!$A$23:$D$46,4,0))</f>
        <v/>
      </c>
      <c r="H68" s="46"/>
      <c r="I68" s="46"/>
      <c r="J68" s="128" t="str">
        <f t="shared" si="7"/>
        <v/>
      </c>
      <c r="K68" s="128" t="str">
        <f t="shared" si="8"/>
        <v/>
      </c>
      <c r="L68" s="128" t="str">
        <f t="shared" si="9"/>
        <v/>
      </c>
      <c r="M68" s="24"/>
      <c r="N68" s="24"/>
      <c r="O68" s="24"/>
      <c r="P68" s="24"/>
    </row>
    <row r="69" spans="1:16" x14ac:dyDescent="0.2">
      <c r="A69" s="126" t="s">
        <v>349</v>
      </c>
      <c r="B69" s="24"/>
      <c r="C69" s="28"/>
      <c r="D69" s="127" t="str">
        <f t="shared" si="6"/>
        <v/>
      </c>
      <c r="E69" s="45"/>
      <c r="F69" s="45"/>
      <c r="G69" s="27" t="str">
        <f>IF(D69="","",VLOOKUP(D69&amp;E69,Podmioty!$A$23:$D$46,4,0))</f>
        <v/>
      </c>
      <c r="H69" s="46"/>
      <c r="I69" s="46"/>
      <c r="J69" s="128" t="str">
        <f t="shared" si="7"/>
        <v/>
      </c>
      <c r="K69" s="128" t="str">
        <f t="shared" si="8"/>
        <v/>
      </c>
      <c r="L69" s="128" t="str">
        <f t="shared" si="9"/>
        <v/>
      </c>
      <c r="M69" s="24"/>
      <c r="N69" s="24"/>
      <c r="O69" s="24"/>
      <c r="P69" s="24"/>
    </row>
    <row r="70" spans="1:16" x14ac:dyDescent="0.2">
      <c r="A70" s="126" t="s">
        <v>350</v>
      </c>
      <c r="B70" s="24"/>
      <c r="C70" s="28"/>
      <c r="D70" s="127" t="str">
        <f t="shared" si="6"/>
        <v/>
      </c>
      <c r="E70" s="45"/>
      <c r="F70" s="45"/>
      <c r="G70" s="27" t="str">
        <f>IF(D70="","",VLOOKUP(D70&amp;E70,Podmioty!$A$23:$D$46,4,0))</f>
        <v/>
      </c>
      <c r="H70" s="46"/>
      <c r="I70" s="46"/>
      <c r="J70" s="128" t="str">
        <f t="shared" si="7"/>
        <v/>
      </c>
      <c r="K70" s="128" t="str">
        <f t="shared" si="8"/>
        <v/>
      </c>
      <c r="L70" s="128" t="str">
        <f t="shared" si="9"/>
        <v/>
      </c>
      <c r="M70" s="24"/>
      <c r="N70" s="24"/>
      <c r="O70" s="24"/>
      <c r="P70" s="24"/>
    </row>
    <row r="71" spans="1:16" x14ac:dyDescent="0.2">
      <c r="A71" s="126" t="s">
        <v>351</v>
      </c>
      <c r="B71" s="24"/>
      <c r="C71" s="28"/>
      <c r="D71" s="127" t="str">
        <f t="shared" si="6"/>
        <v/>
      </c>
      <c r="E71" s="45"/>
      <c r="F71" s="45"/>
      <c r="G71" s="27" t="str">
        <f>IF(D71="","",VLOOKUP(D71&amp;E71,Podmioty!$A$23:$D$46,4,0))</f>
        <v/>
      </c>
      <c r="H71" s="46"/>
      <c r="I71" s="46"/>
      <c r="J71" s="128" t="str">
        <f t="shared" si="7"/>
        <v/>
      </c>
      <c r="K71" s="128" t="str">
        <f t="shared" si="8"/>
        <v/>
      </c>
      <c r="L71" s="128" t="str">
        <f t="shared" si="9"/>
        <v/>
      </c>
      <c r="M71" s="24"/>
      <c r="N71" s="24"/>
      <c r="O71" s="24"/>
      <c r="P71" s="24"/>
    </row>
    <row r="72" spans="1:16" x14ac:dyDescent="0.2">
      <c r="A72" s="126" t="s">
        <v>352</v>
      </c>
      <c r="B72" s="24"/>
      <c r="C72" s="28"/>
      <c r="D72" s="127" t="str">
        <f t="shared" si="6"/>
        <v/>
      </c>
      <c r="E72" s="45"/>
      <c r="F72" s="45"/>
      <c r="G72" s="27" t="str">
        <f>IF(D72="","",VLOOKUP(D72&amp;E72,Podmioty!$A$23:$D$46,4,0))</f>
        <v/>
      </c>
      <c r="H72" s="46"/>
      <c r="I72" s="46"/>
      <c r="J72" s="128" t="str">
        <f t="shared" si="7"/>
        <v/>
      </c>
      <c r="K72" s="128" t="str">
        <f t="shared" si="8"/>
        <v/>
      </c>
      <c r="L72" s="128" t="str">
        <f t="shared" si="9"/>
        <v/>
      </c>
      <c r="M72" s="24"/>
      <c r="N72" s="24"/>
      <c r="O72" s="24"/>
      <c r="P72" s="24"/>
    </row>
    <row r="73" spans="1:16" x14ac:dyDescent="0.2">
      <c r="A73" s="126" t="s">
        <v>353</v>
      </c>
      <c r="B73" s="24"/>
      <c r="C73" s="28"/>
      <c r="D73" s="127" t="str">
        <f t="shared" si="6"/>
        <v/>
      </c>
      <c r="E73" s="45"/>
      <c r="F73" s="45"/>
      <c r="G73" s="27" t="str">
        <f>IF(D73="","",VLOOKUP(D73&amp;E73,Podmioty!$A$23:$D$46,4,0))</f>
        <v/>
      </c>
      <c r="H73" s="46"/>
      <c r="I73" s="46"/>
      <c r="J73" s="128" t="str">
        <f t="shared" si="7"/>
        <v/>
      </c>
      <c r="K73" s="128" t="str">
        <f t="shared" si="8"/>
        <v/>
      </c>
      <c r="L73" s="128" t="str">
        <f t="shared" si="9"/>
        <v/>
      </c>
      <c r="M73" s="24"/>
      <c r="N73" s="24"/>
      <c r="O73" s="24"/>
      <c r="P73" s="24"/>
    </row>
    <row r="74" spans="1:16" x14ac:dyDescent="0.2">
      <c r="A74" s="126" t="s">
        <v>354</v>
      </c>
      <c r="B74" s="24"/>
      <c r="C74" s="28"/>
      <c r="D74" s="127" t="str">
        <f t="shared" si="6"/>
        <v/>
      </c>
      <c r="E74" s="45"/>
      <c r="F74" s="45"/>
      <c r="G74" s="27" t="str">
        <f>IF(D74="","",VLOOKUP(D74&amp;E74,Podmioty!$A$23:$D$46,4,0))</f>
        <v/>
      </c>
      <c r="H74" s="46"/>
      <c r="I74" s="46"/>
      <c r="J74" s="128" t="str">
        <f t="shared" si="7"/>
        <v/>
      </c>
      <c r="K74" s="128" t="str">
        <f t="shared" si="8"/>
        <v/>
      </c>
      <c r="L74" s="128" t="str">
        <f t="shared" si="9"/>
        <v/>
      </c>
      <c r="M74" s="24"/>
      <c r="N74" s="24"/>
      <c r="O74" s="24"/>
      <c r="P74" s="24"/>
    </row>
    <row r="75" spans="1:16" x14ac:dyDescent="0.2">
      <c r="A75" s="126" t="s">
        <v>355</v>
      </c>
      <c r="B75" s="24"/>
      <c r="C75" s="28"/>
      <c r="D75" s="127" t="str">
        <f t="shared" si="6"/>
        <v/>
      </c>
      <c r="E75" s="45"/>
      <c r="F75" s="45"/>
      <c r="G75" s="27" t="str">
        <f>IF(D75="","",VLOOKUP(D75&amp;E75,Podmioty!$A$23:$D$46,4,0))</f>
        <v/>
      </c>
      <c r="H75" s="46"/>
      <c r="I75" s="46"/>
      <c r="J75" s="128" t="str">
        <f t="shared" si="7"/>
        <v/>
      </c>
      <c r="K75" s="128" t="str">
        <f t="shared" si="8"/>
        <v/>
      </c>
      <c r="L75" s="128" t="str">
        <f t="shared" si="9"/>
        <v/>
      </c>
      <c r="M75" s="24"/>
      <c r="N75" s="24"/>
      <c r="O75" s="24"/>
      <c r="P75" s="24"/>
    </row>
  </sheetData>
  <sheetProtection algorithmName="SHA-512" hashValue="NxZYtfyLIupaWD8lTwJy+lrzfEdt+XIICCUL8jyyz6Bl43chdtARG++zUMIwCYeamfAoTH9aXIBL8lJ/LJ798A==" saltValue="4Bsrxk/e1bYxH5qmmHPOQQ==" spinCount="100000" sheet="1" formatCells="0" formatColumns="0" formatRows="0"/>
  <mergeCells count="2">
    <mergeCell ref="A29:A30"/>
    <mergeCell ref="J28:L28"/>
  </mergeCells>
  <phoneticPr fontId="3" type="noConversion"/>
  <conditionalFormatting sqref="G31:G75">
    <cfRule type="containsText" dxfId="10" priority="1" operator="containsText" text="nie dotyczy">
      <formula>NOT(ISERROR(SEARCH("nie dotyczy",G31)))</formula>
    </cfRule>
  </conditionalFormatting>
  <dataValidations count="3">
    <dataValidation type="list" allowBlank="1" showInputMessage="1" showErrorMessage="1" sqref="C31:C75" xr:uid="{B113028D-115F-E54C-8CD1-21B6155C6036}">
      <formula1>$D$3:$D$17</formula1>
    </dataValidation>
    <dataValidation type="list" allowBlank="1" showInputMessage="1" showErrorMessage="1" sqref="E31:E75" xr:uid="{A2E358F8-0DD9-2B42-BB99-B552599CD2C4}">
      <formula1>$B$18:$B$21</formula1>
    </dataValidation>
    <dataValidation type="list" allowBlank="1" showInputMessage="1" showErrorMessage="1" sqref="F31:F75" xr:uid="{43D7A01A-BF3D-1E4F-B3FF-52ABBF01B53A}">
      <formula1>$F$19:$F$20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45"/>
  <sheetViews>
    <sheetView showGridLines="0" topLeftCell="A23" zoomScaleNormal="100" workbookViewId="0">
      <selection activeCell="D31" sqref="C31:D31"/>
    </sheetView>
  </sheetViews>
  <sheetFormatPr baseColWidth="10" defaultColWidth="10.83203125" defaultRowHeight="16" x14ac:dyDescent="0.2"/>
  <cols>
    <col min="1" max="1" width="5.33203125" style="20" customWidth="1"/>
    <col min="2" max="2" width="24.83203125" style="20" customWidth="1"/>
    <col min="3" max="3" width="11.6640625" style="20" customWidth="1"/>
    <col min="4" max="4" width="26.33203125" style="20" customWidth="1"/>
    <col min="5" max="5" width="18.6640625" style="20" customWidth="1"/>
    <col min="6" max="6" width="18.33203125" style="20" customWidth="1"/>
    <col min="7" max="8" width="25.1640625" style="20" customWidth="1"/>
    <col min="9" max="9" width="22.33203125" style="20" customWidth="1"/>
    <col min="10" max="10" width="29" style="20" customWidth="1"/>
    <col min="11" max="12" width="26.1640625" style="20" customWidth="1"/>
    <col min="13" max="13" width="22.5" style="20" customWidth="1"/>
    <col min="14" max="14" width="27.6640625" style="20" customWidth="1"/>
    <col min="15" max="15" width="22.1640625" style="20" customWidth="1"/>
    <col min="16" max="16384" width="10.83203125" style="20"/>
  </cols>
  <sheetData>
    <row r="1" spans="2:30" ht="17" hidden="1" thickBot="1" x14ac:dyDescent="0.25">
      <c r="E1" s="94"/>
      <c r="K1" s="95"/>
      <c r="L1" s="20" t="s">
        <v>385</v>
      </c>
      <c r="M1" s="20" t="s">
        <v>385</v>
      </c>
      <c r="N1" s="20" t="s">
        <v>385</v>
      </c>
      <c r="O1" s="20" t="s">
        <v>385</v>
      </c>
      <c r="Q1" s="95"/>
      <c r="R1" s="20" t="s">
        <v>363</v>
      </c>
      <c r="S1" s="20" t="s">
        <v>363</v>
      </c>
      <c r="T1" s="20" t="s">
        <v>363</v>
      </c>
      <c r="U1" s="20" t="s">
        <v>363</v>
      </c>
      <c r="V1" s="20" t="s">
        <v>363</v>
      </c>
      <c r="W1" s="20" t="s">
        <v>363</v>
      </c>
      <c r="Y1" s="20" t="s">
        <v>364</v>
      </c>
      <c r="Z1" s="20" t="s">
        <v>364</v>
      </c>
      <c r="AA1" s="20" t="s">
        <v>364</v>
      </c>
      <c r="AB1" s="20" t="s">
        <v>364</v>
      </c>
      <c r="AC1" s="20" t="s">
        <v>364</v>
      </c>
      <c r="AD1" s="20" t="s">
        <v>364</v>
      </c>
    </row>
    <row r="2" spans="2:30" ht="18" hidden="1" thickBot="1" x14ac:dyDescent="0.25">
      <c r="B2" s="96"/>
      <c r="C2" s="97" t="s">
        <v>155</v>
      </c>
      <c r="D2" s="56"/>
      <c r="E2" s="98" t="s">
        <v>173</v>
      </c>
      <c r="F2" s="99" t="s">
        <v>155</v>
      </c>
      <c r="G2" s="96" t="s">
        <v>179</v>
      </c>
      <c r="H2" s="97" t="s">
        <v>184</v>
      </c>
      <c r="I2" s="97" t="s">
        <v>376</v>
      </c>
      <c r="J2" s="100" t="s">
        <v>377</v>
      </c>
      <c r="K2" s="95"/>
      <c r="M2" s="101" t="str">
        <f>G2</f>
        <v>Bez pomocy</v>
      </c>
      <c r="N2" s="101" t="str">
        <f>H2</f>
        <v>pomoc de minimis</v>
      </c>
      <c r="O2" s="101" t="str">
        <f>I2</f>
        <v>Art. 38a ust. 11, 14 i 15</v>
      </c>
      <c r="P2" s="101" t="str">
        <f>J2</f>
        <v>Art. 38a ust. 12, 14 i 15</v>
      </c>
      <c r="Q2" s="95"/>
      <c r="S2" s="101" t="str">
        <f>M2</f>
        <v>Bez pomocy</v>
      </c>
      <c r="T2" s="101" t="str">
        <f>N2</f>
        <v>pomoc de minimis</v>
      </c>
      <c r="U2" s="101" t="str">
        <f>O2</f>
        <v>Art. 38a ust. 11, 14 i 15</v>
      </c>
      <c r="V2" s="101" t="str">
        <f>P2</f>
        <v>Art. 38a ust. 12, 14 i 15</v>
      </c>
      <c r="X2" s="95"/>
      <c r="Z2" s="101" t="str">
        <f>S2</f>
        <v>Bez pomocy</v>
      </c>
      <c r="AA2" s="101" t="str">
        <f t="shared" ref="AA2:AC2" si="0">T2</f>
        <v>pomoc de minimis</v>
      </c>
      <c r="AB2" s="101" t="str">
        <f t="shared" si="0"/>
        <v>Art. 38a ust. 11, 14 i 15</v>
      </c>
      <c r="AC2" s="101" t="str">
        <f t="shared" si="0"/>
        <v>Art. 38a ust. 12, 14 i 15</v>
      </c>
    </row>
    <row r="3" spans="2:30" ht="17" hidden="1" x14ac:dyDescent="0.2">
      <c r="B3" s="66" t="s">
        <v>187</v>
      </c>
      <c r="C3" s="102" t="str">
        <f>IF('Dane wejściowe'!C21="","",'Dane wejściowe'!C21)</f>
        <v/>
      </c>
      <c r="D3" s="66" t="str">
        <f>'Dane wejściowe'!B46</f>
        <v>Obiekt 1</v>
      </c>
      <c r="E3" s="67" t="str">
        <f>IF('Dane wejściowe'!C46="","",'Dane wejściowe'!C46)</f>
        <v/>
      </c>
      <c r="F3" s="103" t="str">
        <f>IF('Dane wejściowe'!D46="","",'Dane wejściowe'!D46)</f>
        <v/>
      </c>
      <c r="G3" s="70">
        <f>'Dane wejściowe'!E36</f>
        <v>0.8</v>
      </c>
      <c r="H3" s="20">
        <f>'Dane wejściowe'!F36</f>
        <v>0.7</v>
      </c>
      <c r="I3" s="20">
        <f>'Dane wejściowe'!G36</f>
        <v>0</v>
      </c>
      <c r="J3" s="104">
        <f>'Dane wejściowe'!H36</f>
        <v>0</v>
      </c>
      <c r="K3" s="95"/>
      <c r="L3" s="20" t="s">
        <v>193</v>
      </c>
      <c r="M3" s="20">
        <f>SUMIFS($G$31:$G$53,$E$31:$E$53,M$2,$C$31:$C$53,$D3)</f>
        <v>0</v>
      </c>
      <c r="N3" s="20">
        <f>SUMIFS($G$31:$G$53,$E$31:$E$53,N$2,$C$31:$C$53,$D3)</f>
        <v>0</v>
      </c>
      <c r="O3" s="20">
        <f>SUMIFS($G$31:$G$53,$E$31:$E$53,O$2,$C$31:$C$53,$D3)</f>
        <v>0</v>
      </c>
      <c r="P3" s="20">
        <f>SUMIFS($G$31:$G$53,$E$31:$E$53,P$2,$C$31:$C$53,$D3)</f>
        <v>0</v>
      </c>
      <c r="Q3" s="95"/>
      <c r="S3" s="20">
        <f t="shared" ref="S3:V17" si="1">SUMIFS($H$31:$H$53,$E$31:$E$53,S$2,$C$31:$C$53,$D3)</f>
        <v>0</v>
      </c>
      <c r="T3" s="20">
        <f t="shared" si="1"/>
        <v>0</v>
      </c>
      <c r="U3" s="20">
        <f t="shared" si="1"/>
        <v>0</v>
      </c>
      <c r="V3" s="20">
        <f t="shared" si="1"/>
        <v>0</v>
      </c>
      <c r="X3" s="95"/>
      <c r="Z3" s="20">
        <f t="shared" ref="Z3:AC17" si="2">SUMIFS($I$31:$I$53,$E$31:$E$53,Z$2,$C$31:$C$53,$D3)</f>
        <v>0</v>
      </c>
      <c r="AA3" s="20">
        <f t="shared" si="2"/>
        <v>0</v>
      </c>
      <c r="AB3" s="20">
        <f t="shared" si="2"/>
        <v>0</v>
      </c>
      <c r="AC3" s="20">
        <f t="shared" si="2"/>
        <v>0</v>
      </c>
    </row>
    <row r="4" spans="2:30" ht="17" hidden="1" x14ac:dyDescent="0.2">
      <c r="B4" s="70" t="s">
        <v>145</v>
      </c>
      <c r="C4" s="104" t="str">
        <f>IF('Dane wejściowe'!C22="","",'Dane wejściowe'!C22)</f>
        <v/>
      </c>
      <c r="D4" s="70" t="str">
        <f>'Dane wejściowe'!B47</f>
        <v>Obiekt 2</v>
      </c>
      <c r="E4" s="20" t="str">
        <f>IF('Dane wejściowe'!C47="","",'Dane wejściowe'!C47)</f>
        <v/>
      </c>
      <c r="F4" s="105" t="str">
        <f>IF('Dane wejściowe'!D47="","",'Dane wejściowe'!D47)</f>
        <v/>
      </c>
      <c r="G4" s="70">
        <f>'Dane wejściowe'!E37</f>
        <v>0.8</v>
      </c>
      <c r="H4" s="20">
        <f>'Dane wejściowe'!F37</f>
        <v>0.7</v>
      </c>
      <c r="I4" s="20">
        <f>'Dane wejściowe'!G37</f>
        <v>0</v>
      </c>
      <c r="J4" s="104">
        <f>'Dane wejściowe'!H37</f>
        <v>0</v>
      </c>
      <c r="K4" s="95"/>
      <c r="L4" s="20" t="s">
        <v>194</v>
      </c>
      <c r="M4" s="20">
        <f t="shared" ref="M4:M17" si="3">SUMIFS($G$31:$G$53,$E$31:$E$53,$M$2,$C$31:$C$53,$D4)</f>
        <v>0</v>
      </c>
      <c r="N4" s="20">
        <f t="shared" ref="N4:P17" si="4">SUMIFS($G$31:$G$53,$E$31:$E$53,N$2,$C$31:$C$53,$D4)</f>
        <v>0</v>
      </c>
      <c r="O4" s="20">
        <f t="shared" si="4"/>
        <v>0</v>
      </c>
      <c r="P4" s="20">
        <f t="shared" si="4"/>
        <v>0</v>
      </c>
      <c r="Q4" s="95"/>
      <c r="S4" s="20">
        <f t="shared" si="1"/>
        <v>0</v>
      </c>
      <c r="T4" s="20">
        <f t="shared" si="1"/>
        <v>0</v>
      </c>
      <c r="U4" s="20">
        <f t="shared" si="1"/>
        <v>0</v>
      </c>
      <c r="V4" s="20">
        <f t="shared" si="1"/>
        <v>0</v>
      </c>
      <c r="X4" s="95"/>
      <c r="Z4" s="20">
        <f t="shared" si="2"/>
        <v>0</v>
      </c>
      <c r="AA4" s="20">
        <f t="shared" si="2"/>
        <v>0</v>
      </c>
      <c r="AB4" s="20">
        <f t="shared" si="2"/>
        <v>0</v>
      </c>
      <c r="AC4" s="20">
        <f t="shared" si="2"/>
        <v>0</v>
      </c>
    </row>
    <row r="5" spans="2:30" ht="17" hidden="1" x14ac:dyDescent="0.2">
      <c r="B5" s="70" t="s">
        <v>146</v>
      </c>
      <c r="C5" s="104" t="str">
        <f>IF('Dane wejściowe'!C23="","",'Dane wejściowe'!C23)</f>
        <v/>
      </c>
      <c r="D5" s="70" t="str">
        <f>'Dane wejściowe'!B48</f>
        <v>Obiekt 3</v>
      </c>
      <c r="E5" s="20" t="str">
        <f>IF('Dane wejściowe'!C48="","",'Dane wejściowe'!C48)</f>
        <v/>
      </c>
      <c r="F5" s="105" t="str">
        <f>IF('Dane wejściowe'!D48="","",'Dane wejściowe'!D48)</f>
        <v/>
      </c>
      <c r="G5" s="70">
        <f>'Dane wejściowe'!E38</f>
        <v>0.8</v>
      </c>
      <c r="H5" s="20">
        <f>'Dane wejściowe'!F38</f>
        <v>0.7</v>
      </c>
      <c r="I5" s="20">
        <f>'Dane wejściowe'!G38</f>
        <v>0</v>
      </c>
      <c r="J5" s="104">
        <f>'Dane wejściowe'!H38</f>
        <v>0</v>
      </c>
      <c r="K5" s="95"/>
      <c r="M5" s="20">
        <f t="shared" si="3"/>
        <v>0</v>
      </c>
      <c r="N5" s="20">
        <f t="shared" si="4"/>
        <v>0</v>
      </c>
      <c r="O5" s="20">
        <f t="shared" si="4"/>
        <v>0</v>
      </c>
      <c r="P5" s="20">
        <f t="shared" si="4"/>
        <v>0</v>
      </c>
      <c r="Q5" s="95"/>
      <c r="S5" s="20">
        <f t="shared" si="1"/>
        <v>0</v>
      </c>
      <c r="T5" s="20">
        <f t="shared" si="1"/>
        <v>0</v>
      </c>
      <c r="U5" s="20">
        <f t="shared" si="1"/>
        <v>0</v>
      </c>
      <c r="V5" s="20">
        <f t="shared" si="1"/>
        <v>0</v>
      </c>
      <c r="X5" s="95"/>
      <c r="Z5" s="20">
        <f t="shared" si="2"/>
        <v>0</v>
      </c>
      <c r="AA5" s="20">
        <f t="shared" si="2"/>
        <v>0</v>
      </c>
      <c r="AB5" s="20">
        <f t="shared" si="2"/>
        <v>0</v>
      </c>
      <c r="AC5" s="20">
        <f t="shared" si="2"/>
        <v>0</v>
      </c>
    </row>
    <row r="6" spans="2:30" ht="17" hidden="1" x14ac:dyDescent="0.2">
      <c r="B6" s="70" t="s">
        <v>147</v>
      </c>
      <c r="C6" s="104" t="str">
        <f>IF('Dane wejściowe'!C24="","",'Dane wejściowe'!C24)</f>
        <v/>
      </c>
      <c r="D6" s="70" t="str">
        <f>'Dane wejściowe'!B49</f>
        <v>Obiekt 4</v>
      </c>
      <c r="E6" s="20" t="str">
        <f>IF('Dane wejściowe'!C49="","",'Dane wejściowe'!C49)</f>
        <v/>
      </c>
      <c r="F6" s="105" t="str">
        <f>IF('Dane wejściowe'!D49="","",'Dane wejściowe'!D49)</f>
        <v/>
      </c>
      <c r="G6" s="70">
        <f>'Dane wejściowe'!E39</f>
        <v>0.8</v>
      </c>
      <c r="H6" s="20">
        <f>'Dane wejściowe'!F39</f>
        <v>0.7</v>
      </c>
      <c r="I6" s="20">
        <f>'Dane wejściowe'!G39</f>
        <v>0</v>
      </c>
      <c r="J6" s="104">
        <f>'Dane wejściowe'!H39</f>
        <v>0</v>
      </c>
      <c r="K6" s="95"/>
      <c r="M6" s="20">
        <f t="shared" si="3"/>
        <v>0</v>
      </c>
      <c r="N6" s="20">
        <f t="shared" si="4"/>
        <v>0</v>
      </c>
      <c r="O6" s="20">
        <f t="shared" si="4"/>
        <v>0</v>
      </c>
      <c r="P6" s="20">
        <f t="shared" si="4"/>
        <v>0</v>
      </c>
      <c r="Q6" s="95"/>
      <c r="S6" s="20">
        <f t="shared" si="1"/>
        <v>0</v>
      </c>
      <c r="T6" s="20">
        <f t="shared" si="1"/>
        <v>0</v>
      </c>
      <c r="U6" s="20">
        <f t="shared" si="1"/>
        <v>0</v>
      </c>
      <c r="V6" s="20">
        <f t="shared" si="1"/>
        <v>0</v>
      </c>
      <c r="X6" s="95"/>
      <c r="Z6" s="20">
        <f t="shared" si="2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</row>
    <row r="7" spans="2:30" ht="17" hidden="1" x14ac:dyDescent="0.2">
      <c r="B7" s="70" t="s">
        <v>148</v>
      </c>
      <c r="C7" s="104" t="str">
        <f>IF('Dane wejściowe'!C25="","",'Dane wejściowe'!C25)</f>
        <v/>
      </c>
      <c r="D7" s="70" t="str">
        <f>'Dane wejściowe'!B50</f>
        <v>Obiekt 5</v>
      </c>
      <c r="E7" s="20" t="str">
        <f>IF('Dane wejściowe'!C50="","",'Dane wejściowe'!C50)</f>
        <v/>
      </c>
      <c r="F7" s="105" t="str">
        <f>IF('Dane wejściowe'!D50="","",'Dane wejściowe'!D50)</f>
        <v/>
      </c>
      <c r="G7" s="70">
        <f>'Dane wejściowe'!E40</f>
        <v>0.8</v>
      </c>
      <c r="H7" s="20">
        <f>'Dane wejściowe'!F40</f>
        <v>0.7</v>
      </c>
      <c r="I7" s="20">
        <f>'Dane wejściowe'!G40</f>
        <v>0</v>
      </c>
      <c r="J7" s="104">
        <f>'Dane wejściowe'!H40</f>
        <v>0</v>
      </c>
      <c r="K7" s="95"/>
      <c r="M7" s="20">
        <f t="shared" si="3"/>
        <v>0</v>
      </c>
      <c r="N7" s="20">
        <f t="shared" si="4"/>
        <v>0</v>
      </c>
      <c r="O7" s="20">
        <f t="shared" si="4"/>
        <v>0</v>
      </c>
      <c r="P7" s="20">
        <f t="shared" si="4"/>
        <v>0</v>
      </c>
      <c r="Q7" s="95"/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X7" s="95"/>
      <c r="Z7" s="20">
        <f t="shared" si="2"/>
        <v>0</v>
      </c>
      <c r="AA7" s="20">
        <f t="shared" si="2"/>
        <v>0</v>
      </c>
      <c r="AB7" s="20">
        <f t="shared" si="2"/>
        <v>0</v>
      </c>
      <c r="AC7" s="20">
        <f t="shared" si="2"/>
        <v>0</v>
      </c>
    </row>
    <row r="8" spans="2:30" ht="17" hidden="1" x14ac:dyDescent="0.2">
      <c r="B8" s="70" t="s">
        <v>149</v>
      </c>
      <c r="C8" s="104" t="str">
        <f>IF('Dane wejściowe'!C26="","",'Dane wejściowe'!C26)</f>
        <v/>
      </c>
      <c r="D8" s="70" t="str">
        <f>'Dane wejściowe'!B51</f>
        <v>Obiekt 6</v>
      </c>
      <c r="E8" s="20" t="str">
        <f>IF('Dane wejściowe'!C51="","",'Dane wejściowe'!C51)</f>
        <v/>
      </c>
      <c r="F8" s="105" t="str">
        <f>IF('Dane wejściowe'!D51="","",'Dane wejściowe'!D51)</f>
        <v/>
      </c>
      <c r="G8" s="70">
        <f>'Dane wejściowe'!E41</f>
        <v>0.8</v>
      </c>
      <c r="H8" s="20">
        <f>'Dane wejściowe'!F41</f>
        <v>0.7</v>
      </c>
      <c r="I8" s="20">
        <f>'Dane wejściowe'!G41</f>
        <v>0</v>
      </c>
      <c r="J8" s="104">
        <f>'Dane wejściowe'!H41</f>
        <v>0</v>
      </c>
      <c r="K8" s="95"/>
      <c r="M8" s="20">
        <f t="shared" si="3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95"/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X8" s="95"/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</row>
    <row r="9" spans="2:30" ht="17" hidden="1" x14ac:dyDescent="0.2">
      <c r="B9" s="70" t="s">
        <v>150</v>
      </c>
      <c r="C9" s="104" t="str">
        <f>IF('Dane wejściowe'!C27="","",'Dane wejściowe'!C27)</f>
        <v/>
      </c>
      <c r="D9" s="70" t="str">
        <f>'Dane wejściowe'!B52</f>
        <v>Obiekt 7</v>
      </c>
      <c r="E9" s="20" t="str">
        <f>IF('Dane wejściowe'!C52="","",'Dane wejściowe'!C52)</f>
        <v/>
      </c>
      <c r="F9" s="105" t="str">
        <f>IF('Dane wejściowe'!D52="","",'Dane wejściowe'!D52)</f>
        <v/>
      </c>
      <c r="G9" s="70">
        <f>'Dane wejściowe'!E14</f>
        <v>0</v>
      </c>
      <c r="H9" s="20">
        <f>'Dane wejściowe'!F14</f>
        <v>0</v>
      </c>
      <c r="I9" s="20">
        <f>'Dane wejściowe'!G14</f>
        <v>0</v>
      </c>
      <c r="J9" s="104">
        <f>'Dane wejściowe'!H14</f>
        <v>0</v>
      </c>
      <c r="K9" s="95"/>
      <c r="M9" s="20">
        <f t="shared" si="3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95"/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X9" s="95"/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</row>
    <row r="10" spans="2:30" ht="17" hidden="1" x14ac:dyDescent="0.2">
      <c r="B10" s="70" t="s">
        <v>151</v>
      </c>
      <c r="C10" s="104" t="str">
        <f>IF('Dane wejściowe'!C28="","",'Dane wejściowe'!C28)</f>
        <v/>
      </c>
      <c r="D10" s="70" t="str">
        <f>'Dane wejściowe'!B53</f>
        <v>Obiekt 8</v>
      </c>
      <c r="E10" s="20" t="str">
        <f>IF('Dane wejściowe'!C53="","",'Dane wejściowe'!C53)</f>
        <v/>
      </c>
      <c r="F10" s="105" t="str">
        <f>IF('Dane wejściowe'!D53="","",'Dane wejściowe'!D53)</f>
        <v/>
      </c>
      <c r="G10" s="70">
        <f>'Dane wejściowe'!E15</f>
        <v>0</v>
      </c>
      <c r="H10" s="20">
        <f>'Dane wejściowe'!F15</f>
        <v>0</v>
      </c>
      <c r="I10" s="20">
        <f>'Dane wejściowe'!G15</f>
        <v>0</v>
      </c>
      <c r="J10" s="104">
        <f>'Dane wejściowe'!H15</f>
        <v>0</v>
      </c>
      <c r="K10" s="95"/>
      <c r="M10" s="20">
        <f t="shared" si="3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95"/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X10" s="95"/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</row>
    <row r="11" spans="2:30" ht="17" hidden="1" x14ac:dyDescent="0.2">
      <c r="B11" s="70" t="s">
        <v>152</v>
      </c>
      <c r="C11" s="104" t="str">
        <f>IF('Dane wejściowe'!C29="","",'Dane wejściowe'!C29)</f>
        <v/>
      </c>
      <c r="D11" s="70" t="str">
        <f>'Dane wejściowe'!B54</f>
        <v>Obiekt 9</v>
      </c>
      <c r="E11" s="20" t="str">
        <f>IF('Dane wejściowe'!C54="","",'Dane wejściowe'!C54)</f>
        <v/>
      </c>
      <c r="F11" s="105" t="str">
        <f>IF('Dane wejściowe'!D54="","",'Dane wejściowe'!D54)</f>
        <v/>
      </c>
      <c r="G11" s="70">
        <f>'Dane wejściowe'!E16</f>
        <v>0</v>
      </c>
      <c r="H11" s="20">
        <f>'Dane wejściowe'!F16</f>
        <v>0</v>
      </c>
      <c r="I11" s="20">
        <f>'Dane wejściowe'!G16</f>
        <v>0</v>
      </c>
      <c r="J11" s="104">
        <f>'Dane wejściowe'!H16</f>
        <v>0</v>
      </c>
      <c r="K11" s="95"/>
      <c r="M11" s="20">
        <f t="shared" si="3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95"/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X11" s="95"/>
      <c r="Z11" s="20">
        <f t="shared" si="2"/>
        <v>0</v>
      </c>
      <c r="AA11" s="20">
        <f t="shared" si="2"/>
        <v>0</v>
      </c>
      <c r="AB11" s="20">
        <f t="shared" si="2"/>
        <v>0</v>
      </c>
      <c r="AC11" s="20">
        <f t="shared" si="2"/>
        <v>0</v>
      </c>
    </row>
    <row r="12" spans="2:30" ht="17" hidden="1" x14ac:dyDescent="0.2">
      <c r="B12" s="70" t="s">
        <v>153</v>
      </c>
      <c r="C12" s="104" t="str">
        <f>IF('Dane wejściowe'!C30="","",'Dane wejściowe'!C30)</f>
        <v/>
      </c>
      <c r="D12" s="70" t="str">
        <f>'Dane wejściowe'!B55</f>
        <v>Obiekt 10</v>
      </c>
      <c r="E12" s="20" t="str">
        <f>IF('Dane wejściowe'!C55="","",'Dane wejściowe'!C55)</f>
        <v/>
      </c>
      <c r="F12" s="105" t="str">
        <f>IF('Dane wejściowe'!D55="","",'Dane wejściowe'!D55)</f>
        <v/>
      </c>
      <c r="G12" s="70">
        <f>'Dane wejściowe'!E17</f>
        <v>0</v>
      </c>
      <c r="H12" s="20">
        <f>'Dane wejściowe'!F17</f>
        <v>0</v>
      </c>
      <c r="I12" s="20">
        <f>'Dane wejściowe'!G17</f>
        <v>0</v>
      </c>
      <c r="J12" s="104">
        <f>'Dane wejściowe'!H17</f>
        <v>0</v>
      </c>
      <c r="K12" s="95"/>
      <c r="M12" s="20">
        <f t="shared" si="3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95"/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X12" s="95"/>
      <c r="Z12" s="20">
        <f t="shared" si="2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</row>
    <row r="13" spans="2:30" ht="18" hidden="1" thickBot="1" x14ac:dyDescent="0.25">
      <c r="B13" s="75" t="s">
        <v>154</v>
      </c>
      <c r="C13" s="106" t="str">
        <f>IF('Dane wejściowe'!C31="","",'Dane wejściowe'!C31)</f>
        <v/>
      </c>
      <c r="D13" s="70" t="str">
        <f>'Dane wejściowe'!B56</f>
        <v>Obiekt 11</v>
      </c>
      <c r="E13" s="20" t="str">
        <f>IF('Dane wejściowe'!C56="","",'Dane wejściowe'!C56)</f>
        <v/>
      </c>
      <c r="F13" s="105" t="str">
        <f>IF('Dane wejściowe'!D56="","",'Dane wejściowe'!D56)</f>
        <v/>
      </c>
      <c r="G13" s="75">
        <f>'Dane wejściowe'!E18</f>
        <v>0</v>
      </c>
      <c r="H13" s="76">
        <f>'Dane wejściowe'!F18</f>
        <v>0</v>
      </c>
      <c r="I13" s="76">
        <f>'Dane wejściowe'!G18</f>
        <v>0</v>
      </c>
      <c r="J13" s="106">
        <f>'Dane wejściowe'!H18</f>
        <v>0</v>
      </c>
      <c r="K13" s="95"/>
      <c r="M13" s="20">
        <f t="shared" si="3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95"/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X13" s="95"/>
      <c r="Z13" s="20">
        <f t="shared" si="2"/>
        <v>0</v>
      </c>
      <c r="AA13" s="20">
        <f t="shared" si="2"/>
        <v>0</v>
      </c>
      <c r="AB13" s="20">
        <f t="shared" si="2"/>
        <v>0</v>
      </c>
      <c r="AC13" s="20">
        <f t="shared" si="2"/>
        <v>0</v>
      </c>
    </row>
    <row r="14" spans="2:30" ht="17" hidden="1" x14ac:dyDescent="0.2">
      <c r="D14" s="70" t="str">
        <f>'Dane wejściowe'!B57</f>
        <v>Obiekt 12</v>
      </c>
      <c r="E14" s="20" t="str">
        <f>IF('Dane wejściowe'!C57="","",'Dane wejściowe'!C57)</f>
        <v/>
      </c>
      <c r="F14" s="105" t="str">
        <f>IF('Dane wejściowe'!D57="","",'Dane wejściowe'!D57)</f>
        <v/>
      </c>
      <c r="K14" s="95"/>
      <c r="M14" s="20">
        <f t="shared" si="3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95"/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X14" s="95"/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</row>
    <row r="15" spans="2:30" ht="17" hidden="1" x14ac:dyDescent="0.2">
      <c r="D15" s="70" t="str">
        <f>'Dane wejściowe'!B58</f>
        <v>Obiekt 13</v>
      </c>
      <c r="E15" s="20" t="str">
        <f>IF('Dane wejściowe'!C58="","",'Dane wejściowe'!C58)</f>
        <v/>
      </c>
      <c r="F15" s="105" t="str">
        <f>IF('Dane wejściowe'!D58="","",'Dane wejściowe'!D58)</f>
        <v/>
      </c>
      <c r="K15" s="95"/>
      <c r="M15" s="20">
        <f t="shared" si="3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95"/>
      <c r="S15" s="20">
        <f t="shared" si="1"/>
        <v>0</v>
      </c>
      <c r="T15" s="20">
        <f t="shared" si="1"/>
        <v>0</v>
      </c>
      <c r="U15" s="20">
        <f t="shared" si="1"/>
        <v>0</v>
      </c>
      <c r="V15" s="20">
        <f t="shared" si="1"/>
        <v>0</v>
      </c>
      <c r="X15" s="95"/>
      <c r="Z15" s="20">
        <f t="shared" si="2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</row>
    <row r="16" spans="2:30" ht="17" hidden="1" x14ac:dyDescent="0.2">
      <c r="D16" s="70" t="str">
        <f>'Dane wejściowe'!B59</f>
        <v>Obiekt 14</v>
      </c>
      <c r="E16" s="20" t="str">
        <f>IF('Dane wejściowe'!C59="","",'Dane wejściowe'!C59)</f>
        <v/>
      </c>
      <c r="F16" s="105" t="str">
        <f>IF('Dane wejściowe'!D59="","",'Dane wejściowe'!D59)</f>
        <v/>
      </c>
      <c r="K16" s="95"/>
      <c r="M16" s="20">
        <f t="shared" si="3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95"/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X16" s="95"/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</row>
    <row r="17" spans="1:29" ht="18" hidden="1" thickBot="1" x14ac:dyDescent="0.25">
      <c r="B17" s="20" t="s">
        <v>217</v>
      </c>
      <c r="D17" s="75" t="str">
        <f>'Dane wejściowe'!B60</f>
        <v>Obiekt 15</v>
      </c>
      <c r="E17" s="76" t="str">
        <f>IF('Dane wejściowe'!C60="","",'Dane wejściowe'!C60)</f>
        <v/>
      </c>
      <c r="F17" s="107" t="str">
        <f>IF('Dane wejściowe'!D60="","",'Dane wejściowe'!D60)</f>
        <v/>
      </c>
      <c r="K17" s="95"/>
      <c r="M17" s="20">
        <f t="shared" si="3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95"/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X17" s="95"/>
      <c r="Z17" s="20">
        <f t="shared" si="2"/>
        <v>0</v>
      </c>
      <c r="AA17" s="20">
        <f t="shared" si="2"/>
        <v>0</v>
      </c>
      <c r="AB17" s="20">
        <f t="shared" si="2"/>
        <v>0</v>
      </c>
      <c r="AC17" s="20">
        <f t="shared" si="2"/>
        <v>0</v>
      </c>
    </row>
    <row r="18" spans="1:29" ht="17" hidden="1" x14ac:dyDescent="0.2">
      <c r="B18" s="82" t="str">
        <f>Podmioty!C23</f>
        <v>Bez pomocy</v>
      </c>
      <c r="F18" s="94"/>
      <c r="K18" s="95"/>
      <c r="L18" s="108" t="s">
        <v>365</v>
      </c>
      <c r="M18" s="33">
        <f>SUM(M3:M17)</f>
        <v>0</v>
      </c>
      <c r="N18" s="33">
        <f>SUM(N3:N17)</f>
        <v>0</v>
      </c>
      <c r="O18" s="33">
        <f>SUM(O3:O17)</f>
        <v>0</v>
      </c>
      <c r="P18" s="33">
        <f>SUM(P3:P17)</f>
        <v>0</v>
      </c>
      <c r="Q18" s="95"/>
      <c r="R18" s="33" t="s">
        <v>366</v>
      </c>
      <c r="S18" s="33">
        <f>SUM(S3:S17)</f>
        <v>0</v>
      </c>
      <c r="T18" s="33">
        <f>SUM(T3:T17)</f>
        <v>0</v>
      </c>
      <c r="U18" s="33">
        <f>SUM(U3:U17)</f>
        <v>0</v>
      </c>
      <c r="V18" s="33">
        <f>SUM(V3:V17)</f>
        <v>0</v>
      </c>
      <c r="X18" s="95"/>
      <c r="Y18" s="33" t="s">
        <v>367</v>
      </c>
      <c r="Z18" s="33">
        <f>SUM(Z3:Z17)</f>
        <v>0</v>
      </c>
      <c r="AA18" s="33">
        <f>SUM(AA3:AA17)</f>
        <v>0</v>
      </c>
      <c r="AB18" s="33">
        <f>SUM(AB3:AB17)</f>
        <v>0</v>
      </c>
      <c r="AC18" s="33">
        <f>SUM(AC3:AC17)</f>
        <v>0</v>
      </c>
    </row>
    <row r="19" spans="1:29" ht="17" hidden="1" x14ac:dyDescent="0.2">
      <c r="B19" s="82" t="str">
        <f>Podmioty!C24</f>
        <v>pomoc de minimis</v>
      </c>
      <c r="D19" s="25"/>
      <c r="E19" s="25"/>
      <c r="F19" s="109"/>
      <c r="K19" s="95"/>
      <c r="L19" s="20" t="s">
        <v>370</v>
      </c>
      <c r="M19" s="20">
        <f>SUM(M18:Q18)</f>
        <v>0</v>
      </c>
      <c r="Q19" s="95"/>
      <c r="R19" s="20" t="s">
        <v>370</v>
      </c>
      <c r="S19" s="20">
        <f>SUM(S18:X18)</f>
        <v>0</v>
      </c>
      <c r="X19" s="95"/>
      <c r="Y19" s="20" t="s">
        <v>370</v>
      </c>
      <c r="Z19" s="20">
        <f>SUM(Z18:AD18)</f>
        <v>0</v>
      </c>
    </row>
    <row r="20" spans="1:29" hidden="1" x14ac:dyDescent="0.2">
      <c r="B20" s="82"/>
      <c r="D20" s="25"/>
      <c r="E20" s="25"/>
      <c r="F20" s="109"/>
      <c r="K20" s="95"/>
      <c r="M20" s="20" t="b">
        <f>M19=G30</f>
        <v>1</v>
      </c>
      <c r="S20" s="20" t="b">
        <f>S19=H30</f>
        <v>1</v>
      </c>
      <c r="Z20" s="20" t="b">
        <f>Z19=I30</f>
        <v>1</v>
      </c>
    </row>
    <row r="21" spans="1:29" hidden="1" x14ac:dyDescent="0.2">
      <c r="B21" s="82"/>
      <c r="D21" s="25"/>
      <c r="E21" s="25"/>
      <c r="F21" s="109"/>
    </row>
    <row r="22" spans="1:29" ht="22" hidden="1" customHeight="1" x14ac:dyDescent="0.2">
      <c r="D22" s="25"/>
      <c r="E22" s="25"/>
    </row>
    <row r="23" spans="1:29" s="110" customFormat="1" ht="24" x14ac:dyDescent="0.2">
      <c r="B23" s="111" t="s">
        <v>383</v>
      </c>
      <c r="C23" s="111"/>
      <c r="D23" s="112" t="s">
        <v>87</v>
      </c>
      <c r="E23" s="133"/>
      <c r="F23" s="20"/>
      <c r="G23" s="20"/>
      <c r="H23" s="20"/>
      <c r="I23" s="20"/>
      <c r="J23" s="20"/>
    </row>
    <row r="24" spans="1:29" x14ac:dyDescent="0.2">
      <c r="D24" s="25"/>
      <c r="E24" s="25"/>
      <c r="F24" s="25"/>
    </row>
    <row r="25" spans="1:29" ht="24" x14ac:dyDescent="0.2">
      <c r="A25" s="114"/>
      <c r="B25" s="114" t="s">
        <v>66</v>
      </c>
      <c r="C25" s="114"/>
      <c r="D25" s="115" t="s">
        <v>387</v>
      </c>
      <c r="E25" s="115"/>
      <c r="F25" s="25"/>
    </row>
    <row r="26" spans="1:29" ht="22" customHeight="1" x14ac:dyDescent="0.2">
      <c r="A26" s="114"/>
      <c r="B26" s="114"/>
      <c r="C26" s="114"/>
      <c r="D26" s="115"/>
      <c r="E26" s="115"/>
      <c r="F26" s="25"/>
      <c r="G26" s="318" t="str">
        <f>IF(OR(H28=H30,H30=0),"0K","Nieprawidłowa wysokość kosztów pośrednich")</f>
        <v>0K</v>
      </c>
      <c r="H26" s="318"/>
    </row>
    <row r="27" spans="1:29" ht="21" x14ac:dyDescent="0.2">
      <c r="B27" s="117" t="s">
        <v>384</v>
      </c>
      <c r="D27" s="25"/>
      <c r="E27" s="25"/>
      <c r="G27" s="317" t="s">
        <v>405</v>
      </c>
      <c r="H27" s="317"/>
    </row>
    <row r="28" spans="1:29" ht="21" x14ac:dyDescent="0.2">
      <c r="A28" s="117"/>
      <c r="D28" s="25"/>
      <c r="E28" s="25"/>
      <c r="G28" s="135">
        <f>ROUND(0.07*'Podsumowanie budżetu'!H15,2)</f>
        <v>0</v>
      </c>
      <c r="H28" s="135">
        <f>ROUND(0.07*'Podsumowanie budżetu'!I15,2)</f>
        <v>0</v>
      </c>
      <c r="I28" s="316" t="s">
        <v>17</v>
      </c>
      <c r="J28" s="316"/>
      <c r="K28" s="316"/>
    </row>
    <row r="29" spans="1:29" ht="52" customHeight="1" x14ac:dyDescent="0.2">
      <c r="A29" s="314" t="s">
        <v>142</v>
      </c>
      <c r="B29" s="119" t="s">
        <v>18</v>
      </c>
      <c r="C29" s="119" t="s">
        <v>386</v>
      </c>
      <c r="D29" s="119" t="s">
        <v>188</v>
      </c>
      <c r="E29" s="119" t="s">
        <v>217</v>
      </c>
      <c r="F29" s="120" t="s">
        <v>177</v>
      </c>
      <c r="G29" s="81" t="s">
        <v>39</v>
      </c>
      <c r="H29" s="120" t="s">
        <v>404</v>
      </c>
      <c r="I29" s="82" t="s">
        <v>356</v>
      </c>
      <c r="J29" s="118" t="s">
        <v>372</v>
      </c>
      <c r="K29" s="81" t="s">
        <v>357</v>
      </c>
    </row>
    <row r="30" spans="1:29" ht="34" customHeight="1" x14ac:dyDescent="0.2">
      <c r="A30" s="315"/>
      <c r="B30" s="121"/>
      <c r="C30" s="122"/>
      <c r="D30" s="122"/>
      <c r="E30" s="122"/>
      <c r="F30" s="136"/>
      <c r="G30" s="124">
        <f>SUM(G31:G45)</f>
        <v>0</v>
      </c>
      <c r="H30" s="124">
        <f>SUM(H31:H45)</f>
        <v>0</v>
      </c>
      <c r="I30" s="124">
        <f>SUM(I31:I45)</f>
        <v>0</v>
      </c>
      <c r="J30" s="124">
        <f>SUM(J31:J45)</f>
        <v>0</v>
      </c>
      <c r="K30" s="124">
        <f>SUM(K31:K45)</f>
        <v>0</v>
      </c>
    </row>
    <row r="31" spans="1:29" ht="51" x14ac:dyDescent="0.2">
      <c r="A31" s="126" t="s">
        <v>388</v>
      </c>
      <c r="B31" s="137" t="str">
        <f>IF(D31=0,"",$D$25)</f>
        <v/>
      </c>
      <c r="C31" s="28"/>
      <c r="D31" s="28"/>
      <c r="E31" s="138" t="str">
        <f>IF(D31="","",$B$19)</f>
        <v/>
      </c>
      <c r="F31" s="27" t="str">
        <f>IF(D31="","",VLOOKUP(D31&amp;E31,Podmioty!$A$23:$D$46,4,0))</f>
        <v/>
      </c>
      <c r="G31" s="46"/>
      <c r="H31" s="46"/>
      <c r="I31" s="128" t="str">
        <f>IF(D31="","",ROUND(F31*H31,2))</f>
        <v/>
      </c>
      <c r="J31" s="128" t="str">
        <f>IF(D31="","",IF(I31=0,0,I31-K31))</f>
        <v/>
      </c>
      <c r="K31" s="128" t="str">
        <f>IF(D31="","",IF(E31=$B$18,ROUND(H31*(F31-0.7),2),0))</f>
        <v/>
      </c>
    </row>
    <row r="32" spans="1:29" ht="54" customHeight="1" x14ac:dyDescent="0.2">
      <c r="A32" s="126" t="s">
        <v>389</v>
      </c>
      <c r="B32" s="137" t="str">
        <f t="shared" ref="B32:B45" si="5">IF(D32=0,"",$D$25)</f>
        <v/>
      </c>
      <c r="C32" s="28"/>
      <c r="D32" s="28"/>
      <c r="E32" s="138" t="str">
        <f t="shared" ref="E32:E45" si="6">IF(D32="","",$B$19)</f>
        <v/>
      </c>
      <c r="F32" s="27" t="str">
        <f>IF(D32="","",VLOOKUP(D32&amp;E32,Podmioty!$A$23:$D$46,4,0))</f>
        <v/>
      </c>
      <c r="G32" s="46"/>
      <c r="H32" s="46"/>
      <c r="I32" s="128" t="str">
        <f t="shared" ref="I32:I45" si="7">IF(D32="","",ROUND(F32*H32,2))</f>
        <v/>
      </c>
      <c r="J32" s="128" t="str">
        <f t="shared" ref="J32:J45" si="8">IF(D32="","",IF(I32=0,0,I32-K32))</f>
        <v/>
      </c>
      <c r="K32" s="128" t="str">
        <f t="shared" ref="K32:K45" si="9">IF(D32="","",IF(I32=0,0,IF(E32=$B$18,ROUND(H32*(F32-0.7),2),0)))</f>
        <v/>
      </c>
    </row>
    <row r="33" spans="1:11" ht="51" customHeight="1" x14ac:dyDescent="0.2">
      <c r="A33" s="126" t="s">
        <v>390</v>
      </c>
      <c r="B33" s="137" t="str">
        <f t="shared" si="5"/>
        <v/>
      </c>
      <c r="C33" s="28"/>
      <c r="D33" s="28"/>
      <c r="E33" s="138" t="str">
        <f t="shared" si="6"/>
        <v/>
      </c>
      <c r="F33" s="27" t="str">
        <f>IF(D33="","",VLOOKUP(D33&amp;E33,Podmioty!$A$23:$D$46,4,0))</f>
        <v/>
      </c>
      <c r="G33" s="46"/>
      <c r="H33" s="46"/>
      <c r="I33" s="128" t="str">
        <f t="shared" si="7"/>
        <v/>
      </c>
      <c r="J33" s="128" t="str">
        <f t="shared" si="8"/>
        <v/>
      </c>
      <c r="K33" s="128" t="str">
        <f t="shared" si="9"/>
        <v/>
      </c>
    </row>
    <row r="34" spans="1:11" ht="17" x14ac:dyDescent="0.2">
      <c r="A34" s="126" t="s">
        <v>391</v>
      </c>
      <c r="B34" s="137" t="str">
        <f t="shared" si="5"/>
        <v/>
      </c>
      <c r="C34" s="28"/>
      <c r="D34" s="28"/>
      <c r="E34" s="138" t="str">
        <f t="shared" si="6"/>
        <v/>
      </c>
      <c r="F34" s="27" t="str">
        <f>IF(D34="","",VLOOKUP(D34&amp;E34,Podmioty!$A$23:$D$46,4,0))</f>
        <v/>
      </c>
      <c r="G34" s="46"/>
      <c r="H34" s="46"/>
      <c r="I34" s="128" t="str">
        <f t="shared" si="7"/>
        <v/>
      </c>
      <c r="J34" s="128" t="str">
        <f t="shared" si="8"/>
        <v/>
      </c>
      <c r="K34" s="128" t="str">
        <f t="shared" si="9"/>
        <v/>
      </c>
    </row>
    <row r="35" spans="1:11" ht="17" x14ac:dyDescent="0.2">
      <c r="A35" s="126" t="s">
        <v>392</v>
      </c>
      <c r="B35" s="137" t="str">
        <f t="shared" si="5"/>
        <v/>
      </c>
      <c r="C35" s="28"/>
      <c r="D35" s="28"/>
      <c r="E35" s="138" t="str">
        <f t="shared" si="6"/>
        <v/>
      </c>
      <c r="F35" s="27" t="str">
        <f>IF(D35="","",VLOOKUP(D35&amp;E35,Podmioty!$A$23:$D$46,4,0))</f>
        <v/>
      </c>
      <c r="G35" s="46"/>
      <c r="H35" s="46"/>
      <c r="I35" s="128" t="str">
        <f t="shared" si="7"/>
        <v/>
      </c>
      <c r="J35" s="128" t="str">
        <f t="shared" si="8"/>
        <v/>
      </c>
      <c r="K35" s="128" t="str">
        <f t="shared" si="9"/>
        <v/>
      </c>
    </row>
    <row r="36" spans="1:11" ht="17" x14ac:dyDescent="0.2">
      <c r="A36" s="126" t="s">
        <v>393</v>
      </c>
      <c r="B36" s="137" t="str">
        <f t="shared" si="5"/>
        <v/>
      </c>
      <c r="C36" s="22"/>
      <c r="D36" s="28"/>
      <c r="E36" s="138" t="str">
        <f t="shared" si="6"/>
        <v/>
      </c>
      <c r="F36" s="27" t="str">
        <f>IF(D36="","",VLOOKUP(D36&amp;E36,Podmioty!$A$23:$D$46,4,0))</f>
        <v/>
      </c>
      <c r="G36" s="46"/>
      <c r="H36" s="46"/>
      <c r="I36" s="128" t="str">
        <f t="shared" si="7"/>
        <v/>
      </c>
      <c r="J36" s="128" t="str">
        <f t="shared" si="8"/>
        <v/>
      </c>
      <c r="K36" s="128" t="str">
        <f t="shared" si="9"/>
        <v/>
      </c>
    </row>
    <row r="37" spans="1:11" ht="17" x14ac:dyDescent="0.2">
      <c r="A37" s="126" t="s">
        <v>394</v>
      </c>
      <c r="B37" s="137" t="str">
        <f t="shared" si="5"/>
        <v/>
      </c>
      <c r="C37" s="28"/>
      <c r="D37" s="28"/>
      <c r="E37" s="138" t="str">
        <f t="shared" si="6"/>
        <v/>
      </c>
      <c r="F37" s="27" t="str">
        <f>IF(D37="","",VLOOKUP(D37&amp;E37,Podmioty!$A$23:$D$46,4,0))</f>
        <v/>
      </c>
      <c r="G37" s="46"/>
      <c r="H37" s="46"/>
      <c r="I37" s="128" t="str">
        <f t="shared" si="7"/>
        <v/>
      </c>
      <c r="J37" s="128" t="str">
        <f t="shared" si="8"/>
        <v/>
      </c>
      <c r="K37" s="128" t="str">
        <f t="shared" si="9"/>
        <v/>
      </c>
    </row>
    <row r="38" spans="1:11" ht="17" x14ac:dyDescent="0.2">
      <c r="A38" s="126" t="s">
        <v>395</v>
      </c>
      <c r="B38" s="137" t="str">
        <f t="shared" si="5"/>
        <v/>
      </c>
      <c r="C38" s="22"/>
      <c r="D38" s="28"/>
      <c r="E38" s="138" t="str">
        <f t="shared" si="6"/>
        <v/>
      </c>
      <c r="F38" s="27" t="str">
        <f>IF(D38="","",VLOOKUP(D38&amp;E38,Podmioty!$A$23:$D$46,4,0))</f>
        <v/>
      </c>
      <c r="G38" s="46"/>
      <c r="H38" s="46"/>
      <c r="I38" s="128" t="str">
        <f t="shared" si="7"/>
        <v/>
      </c>
      <c r="J38" s="128" t="str">
        <f t="shared" si="8"/>
        <v/>
      </c>
      <c r="K38" s="128" t="str">
        <f t="shared" si="9"/>
        <v/>
      </c>
    </row>
    <row r="39" spans="1:11" ht="17" x14ac:dyDescent="0.2">
      <c r="A39" s="126" t="s">
        <v>396</v>
      </c>
      <c r="B39" s="137" t="str">
        <f t="shared" si="5"/>
        <v/>
      </c>
      <c r="C39" s="28"/>
      <c r="D39" s="28"/>
      <c r="E39" s="138" t="str">
        <f t="shared" si="6"/>
        <v/>
      </c>
      <c r="F39" s="27" t="str">
        <f>IF(D39="","",VLOOKUP(D39&amp;E39,Podmioty!$A$23:$D$46,4,0))</f>
        <v/>
      </c>
      <c r="G39" s="46"/>
      <c r="H39" s="46"/>
      <c r="I39" s="128" t="str">
        <f t="shared" si="7"/>
        <v/>
      </c>
      <c r="J39" s="128" t="str">
        <f t="shared" si="8"/>
        <v/>
      </c>
      <c r="K39" s="128" t="str">
        <f t="shared" si="9"/>
        <v/>
      </c>
    </row>
    <row r="40" spans="1:11" ht="17" x14ac:dyDescent="0.2">
      <c r="A40" s="126" t="s">
        <v>397</v>
      </c>
      <c r="B40" s="137" t="str">
        <f t="shared" si="5"/>
        <v/>
      </c>
      <c r="C40" s="22"/>
      <c r="D40" s="28"/>
      <c r="E40" s="138" t="str">
        <f t="shared" si="6"/>
        <v/>
      </c>
      <c r="F40" s="27" t="str">
        <f>IF(D40="","",VLOOKUP(D40&amp;E40,Podmioty!$A$23:$D$46,4,0))</f>
        <v/>
      </c>
      <c r="G40" s="46"/>
      <c r="H40" s="46"/>
      <c r="I40" s="128" t="str">
        <f t="shared" si="7"/>
        <v/>
      </c>
      <c r="J40" s="128" t="str">
        <f t="shared" si="8"/>
        <v/>
      </c>
      <c r="K40" s="128" t="str">
        <f t="shared" si="9"/>
        <v/>
      </c>
    </row>
    <row r="41" spans="1:11" ht="17" x14ac:dyDescent="0.2">
      <c r="A41" s="126" t="s">
        <v>398</v>
      </c>
      <c r="B41" s="137" t="str">
        <f t="shared" si="5"/>
        <v/>
      </c>
      <c r="C41" s="28"/>
      <c r="D41" s="28"/>
      <c r="E41" s="138" t="str">
        <f t="shared" si="6"/>
        <v/>
      </c>
      <c r="F41" s="27" t="str">
        <f>IF(D41="","",VLOOKUP(D41&amp;E41,Podmioty!$A$23:$D$46,4,0))</f>
        <v/>
      </c>
      <c r="G41" s="46"/>
      <c r="H41" s="46"/>
      <c r="I41" s="128" t="str">
        <f t="shared" si="7"/>
        <v/>
      </c>
      <c r="J41" s="128" t="str">
        <f t="shared" si="8"/>
        <v/>
      </c>
      <c r="K41" s="128" t="str">
        <f t="shared" si="9"/>
        <v/>
      </c>
    </row>
    <row r="42" spans="1:11" ht="17" x14ac:dyDescent="0.2">
      <c r="A42" s="126" t="s">
        <v>399</v>
      </c>
      <c r="B42" s="137" t="str">
        <f t="shared" si="5"/>
        <v/>
      </c>
      <c r="C42" s="22"/>
      <c r="D42" s="28"/>
      <c r="E42" s="138" t="str">
        <f t="shared" si="6"/>
        <v/>
      </c>
      <c r="F42" s="27" t="str">
        <f>IF(D42="","",VLOOKUP(D42&amp;E42,Podmioty!$A$23:$D$46,4,0))</f>
        <v/>
      </c>
      <c r="G42" s="46"/>
      <c r="H42" s="46"/>
      <c r="I42" s="128" t="str">
        <f t="shared" si="7"/>
        <v/>
      </c>
      <c r="J42" s="128" t="str">
        <f t="shared" si="8"/>
        <v/>
      </c>
      <c r="K42" s="128" t="str">
        <f t="shared" si="9"/>
        <v/>
      </c>
    </row>
    <row r="43" spans="1:11" ht="17" x14ac:dyDescent="0.2">
      <c r="A43" s="126" t="s">
        <v>400</v>
      </c>
      <c r="B43" s="137" t="str">
        <f t="shared" si="5"/>
        <v/>
      </c>
      <c r="C43" s="28"/>
      <c r="D43" s="28"/>
      <c r="E43" s="138" t="str">
        <f t="shared" si="6"/>
        <v/>
      </c>
      <c r="F43" s="27" t="str">
        <f>IF(D43="","",VLOOKUP(D43&amp;E43,Podmioty!$A$23:$D$46,4,0))</f>
        <v/>
      </c>
      <c r="G43" s="46"/>
      <c r="H43" s="46"/>
      <c r="I43" s="128" t="str">
        <f t="shared" si="7"/>
        <v/>
      </c>
      <c r="J43" s="128" t="str">
        <f t="shared" si="8"/>
        <v/>
      </c>
      <c r="K43" s="128" t="str">
        <f t="shared" si="9"/>
        <v/>
      </c>
    </row>
    <row r="44" spans="1:11" ht="17" x14ac:dyDescent="0.2">
      <c r="A44" s="126" t="s">
        <v>401</v>
      </c>
      <c r="B44" s="137" t="str">
        <f t="shared" si="5"/>
        <v/>
      </c>
      <c r="C44" s="22"/>
      <c r="D44" s="28"/>
      <c r="E44" s="138" t="str">
        <f t="shared" si="6"/>
        <v/>
      </c>
      <c r="F44" s="27" t="str">
        <f>IF(D44="","",VLOOKUP(D44&amp;E44,Podmioty!$A$23:$D$46,4,0))</f>
        <v/>
      </c>
      <c r="G44" s="46"/>
      <c r="H44" s="46"/>
      <c r="I44" s="128" t="str">
        <f t="shared" si="7"/>
        <v/>
      </c>
      <c r="J44" s="128" t="str">
        <f t="shared" si="8"/>
        <v/>
      </c>
      <c r="K44" s="128" t="str">
        <f t="shared" si="9"/>
        <v/>
      </c>
    </row>
    <row r="45" spans="1:11" ht="17" x14ac:dyDescent="0.2">
      <c r="A45" s="126" t="s">
        <v>402</v>
      </c>
      <c r="B45" s="137" t="str">
        <f t="shared" si="5"/>
        <v/>
      </c>
      <c r="C45" s="28"/>
      <c r="D45" s="28"/>
      <c r="E45" s="138" t="str">
        <f t="shared" si="6"/>
        <v/>
      </c>
      <c r="F45" s="27" t="str">
        <f>IF(D45="","",VLOOKUP(D45&amp;E45,Podmioty!$A$23:$D$46,4,0))</f>
        <v/>
      </c>
      <c r="G45" s="46"/>
      <c r="H45" s="46"/>
      <c r="I45" s="128" t="str">
        <f t="shared" si="7"/>
        <v/>
      </c>
      <c r="J45" s="128" t="str">
        <f t="shared" si="8"/>
        <v/>
      </c>
      <c r="K45" s="128" t="str">
        <f t="shared" si="9"/>
        <v/>
      </c>
    </row>
  </sheetData>
  <sheetProtection algorithmName="SHA-512" hashValue="rdIuX8nzlp0thJ3FRvXqUjgPgU186yS41TaRjzPvj1YD7MubvBergQDBUXBZKkQPCt9ymPdRgi9efPv2rqI+Hw==" saltValue="f37hUlgKTrbCR5IbuGQGHQ==" spinCount="100000" sheet="1" formatCells="0" formatColumns="0" formatRows="0"/>
  <mergeCells count="4">
    <mergeCell ref="I28:K28"/>
    <mergeCell ref="A29:A30"/>
    <mergeCell ref="G27:H27"/>
    <mergeCell ref="G26:H26"/>
  </mergeCells>
  <phoneticPr fontId="3" type="noConversion"/>
  <conditionalFormatting sqref="E31:E45">
    <cfRule type="containsText" dxfId="9" priority="12" operator="containsText" text="wydatek">
      <formula>NOT(ISERROR(SEARCH("wydatek",E31)))</formula>
    </cfRule>
  </conditionalFormatting>
  <conditionalFormatting sqref="F31:F45">
    <cfRule type="containsText" dxfId="8" priority="9" operator="containsText" text="nie dotyczy">
      <formula>NOT(ISERROR(SEARCH("nie dotyczy",F31)))</formula>
    </cfRule>
  </conditionalFormatting>
  <conditionalFormatting sqref="G30">
    <cfRule type="cellIs" dxfId="5" priority="8" operator="greaterThan">
      <formula>$G$28</formula>
    </cfRule>
    <cfRule type="cellIs" dxfId="6" priority="7" operator="between">
      <formula>0</formula>
      <formula>$G$28</formula>
    </cfRule>
    <cfRule type="cellIs" dxfId="7" priority="6" operator="equal">
      <formula>0</formula>
    </cfRule>
    <cfRule type="cellIs" dxfId="4" priority="5" operator="equal">
      <formula>$G$28</formula>
    </cfRule>
  </conditionalFormatting>
  <conditionalFormatting sqref="H30">
    <cfRule type="cellIs" dxfId="1" priority="4" operator="greaterThan">
      <formula>$H$28</formula>
    </cfRule>
    <cfRule type="cellIs" dxfId="2" priority="3" operator="between">
      <formula>0</formula>
      <formula>$H$28</formula>
    </cfRule>
    <cfRule type="cellIs" dxfId="3" priority="2" operator="equal">
      <formula>0</formula>
    </cfRule>
    <cfRule type="cellIs" dxfId="0" priority="1" operator="equal">
      <formula>$H$28</formula>
    </cfRule>
  </conditionalFormatting>
  <dataValidations count="2">
    <dataValidation type="list" allowBlank="1" showInputMessage="1" showErrorMessage="1" sqref="C31:C45" xr:uid="{A4BFF663-17CA-ED4C-84D6-333D03D5863E}">
      <formula1>$D$3:$D$17</formula1>
    </dataValidation>
    <dataValidation type="list" allowBlank="1" showInputMessage="1" showErrorMessage="1" sqref="D31:D45" xr:uid="{CC294D48-D448-B540-858F-A345B3BE57C7}">
      <formula1>$C$3:$C$13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opLeftCell="A11" workbookViewId="0">
      <selection activeCell="B43" sqref="B43"/>
    </sheetView>
  </sheetViews>
  <sheetFormatPr baseColWidth="10" defaultColWidth="11.1640625" defaultRowHeight="16" x14ac:dyDescent="0.2"/>
  <cols>
    <col min="3" max="3" width="17.6640625" customWidth="1"/>
    <col min="9" max="13" width="16.33203125" customWidth="1"/>
  </cols>
  <sheetData>
    <row r="1" spans="2:7" ht="17" thickBot="1" x14ac:dyDescent="0.25">
      <c r="B1" s="56" t="s">
        <v>155</v>
      </c>
      <c r="C1" s="57" t="s">
        <v>185</v>
      </c>
      <c r="D1" s="58" t="str">
        <f>'Dane wejściowe'!E20</f>
        <v>Bez pomocy
MAX 80%</v>
      </c>
      <c r="E1" s="58" t="str">
        <f>'Dane wejściowe'!F20</f>
        <v>pomoc de minimis
MAX 70%</v>
      </c>
      <c r="F1" s="58" t="str">
        <f>'Dane wejściowe'!G20</f>
        <v>Art. 38a ust. 11, 14 i 15</v>
      </c>
      <c r="G1" s="59" t="str">
        <f>'Dane wejściowe'!H20</f>
        <v>Art. 38a ust. 12, 14 i 15</v>
      </c>
    </row>
    <row r="2" spans="2:7" x14ac:dyDescent="0.2">
      <c r="B2" s="19" t="str">
        <f>IF('Dane wejściowe'!C21="","",'Dane wejściowe'!C21)</f>
        <v/>
      </c>
      <c r="C2" s="54" t="str">
        <f>IF('Dane wejściowe'!D21="","",'Dane wejściowe'!D21)</f>
        <v/>
      </c>
      <c r="D2" s="21">
        <f>'Dane wejściowe'!E21</f>
        <v>0</v>
      </c>
      <c r="E2" s="21">
        <f>'Dane wejściowe'!F21</f>
        <v>0</v>
      </c>
      <c r="F2" s="21">
        <f>'Dane wejściowe'!G21</f>
        <v>0</v>
      </c>
      <c r="G2" s="21">
        <f>'Dane wejściowe'!H21</f>
        <v>0</v>
      </c>
    </row>
    <row r="3" spans="2:7" x14ac:dyDescent="0.2">
      <c r="B3" s="19" t="str">
        <f>IF('Dane wejściowe'!C22="","",'Dane wejściowe'!C22)</f>
        <v/>
      </c>
      <c r="C3" s="54" t="str">
        <f>IF('Dane wejściowe'!D22="","",'Dane wejściowe'!D22)</f>
        <v/>
      </c>
      <c r="D3" s="21">
        <f>'Dane wejściowe'!E22</f>
        <v>0</v>
      </c>
      <c r="E3" s="21">
        <f>'Dane wejściowe'!F22</f>
        <v>0</v>
      </c>
      <c r="F3" s="21">
        <f>'Dane wejściowe'!G22</f>
        <v>0</v>
      </c>
      <c r="G3" s="21">
        <f>'Dane wejściowe'!H22</f>
        <v>0</v>
      </c>
    </row>
    <row r="4" spans="2:7" x14ac:dyDescent="0.2">
      <c r="B4" s="19" t="str">
        <f>IF('Dane wejściowe'!C23="","",'Dane wejściowe'!C23)</f>
        <v/>
      </c>
      <c r="C4" s="54" t="str">
        <f>IF('Dane wejściowe'!D23="","",'Dane wejściowe'!D23)</f>
        <v/>
      </c>
      <c r="D4" s="21">
        <f>'Dane wejściowe'!E23</f>
        <v>0</v>
      </c>
      <c r="E4" s="21">
        <f>'Dane wejściowe'!F23</f>
        <v>0</v>
      </c>
      <c r="F4" s="21">
        <f>'Dane wejściowe'!G23</f>
        <v>0</v>
      </c>
      <c r="G4" s="21">
        <f>'Dane wejściowe'!H23</f>
        <v>0</v>
      </c>
    </row>
    <row r="5" spans="2:7" x14ac:dyDescent="0.2">
      <c r="B5" s="19" t="str">
        <f>IF('Dane wejściowe'!C24="","",'Dane wejściowe'!C24)</f>
        <v/>
      </c>
      <c r="C5" s="54" t="str">
        <f>IF('Dane wejściowe'!D24="","",'Dane wejściowe'!D24)</f>
        <v/>
      </c>
      <c r="D5" s="21">
        <f>'Dane wejściowe'!E24</f>
        <v>0</v>
      </c>
      <c r="E5" s="21">
        <f>'Dane wejściowe'!F24</f>
        <v>0</v>
      </c>
      <c r="F5" s="21">
        <f>'Dane wejściowe'!G24</f>
        <v>0</v>
      </c>
      <c r="G5" s="21">
        <f>'Dane wejściowe'!H24</f>
        <v>0</v>
      </c>
    </row>
    <row r="6" spans="2:7" x14ac:dyDescent="0.2">
      <c r="B6" s="19" t="str">
        <f>IF('Dane wejściowe'!C25="","",'Dane wejściowe'!C25)</f>
        <v/>
      </c>
      <c r="C6" s="54" t="str">
        <f>IF('Dane wejściowe'!D25="","",'Dane wejściowe'!D25)</f>
        <v/>
      </c>
      <c r="D6" s="21">
        <f>'Dane wejściowe'!E25</f>
        <v>0</v>
      </c>
      <c r="E6" s="21">
        <f>'Dane wejściowe'!F25</f>
        <v>0</v>
      </c>
      <c r="F6" s="21">
        <f>'Dane wejściowe'!G25</f>
        <v>0</v>
      </c>
      <c r="G6" s="21">
        <f>'Dane wejściowe'!H25</f>
        <v>0</v>
      </c>
    </row>
    <row r="7" spans="2:7" x14ac:dyDescent="0.2">
      <c r="B7" s="19" t="str">
        <f>IF('Dane wejściowe'!C26="","",'Dane wejściowe'!C26)</f>
        <v/>
      </c>
      <c r="C7" s="54" t="str">
        <f>IF('Dane wejściowe'!D26="","",'Dane wejściowe'!D26)</f>
        <v/>
      </c>
      <c r="D7" s="21">
        <f>'Dane wejściowe'!E26</f>
        <v>0</v>
      </c>
      <c r="E7" s="21">
        <f>'Dane wejściowe'!F26</f>
        <v>0</v>
      </c>
      <c r="F7" s="21">
        <f>'Dane wejściowe'!G26</f>
        <v>0</v>
      </c>
      <c r="G7" s="21">
        <f>'Dane wejściowe'!H26</f>
        <v>0</v>
      </c>
    </row>
    <row r="8" spans="2:7" x14ac:dyDescent="0.2">
      <c r="B8" s="19" t="str">
        <f>IF('Dane wejściowe'!C27="","",'Dane wejściowe'!C27)</f>
        <v/>
      </c>
      <c r="C8" s="54" t="str">
        <f>IF('Dane wejściowe'!D27="","",'Dane wejściowe'!D27)</f>
        <v/>
      </c>
      <c r="D8" s="21">
        <f>'Dane wejściowe'!E27</f>
        <v>0.9</v>
      </c>
      <c r="E8" s="21">
        <f>'Dane wejściowe'!F27</f>
        <v>0</v>
      </c>
      <c r="F8" s="21">
        <f>'Dane wejściowe'!G27</f>
        <v>0</v>
      </c>
      <c r="G8" s="21">
        <f>'Dane wejściowe'!H27</f>
        <v>0</v>
      </c>
    </row>
    <row r="9" spans="2:7" x14ac:dyDescent="0.2">
      <c r="B9" s="19" t="str">
        <f>IF('Dane wejściowe'!C28="","",'Dane wejściowe'!C28)</f>
        <v/>
      </c>
      <c r="C9" s="54" t="str">
        <f>IF('Dane wejściowe'!D28="","",'Dane wejściowe'!D28)</f>
        <v/>
      </c>
      <c r="D9" s="21">
        <f>'Dane wejściowe'!E28</f>
        <v>0.9</v>
      </c>
      <c r="E9" s="21">
        <f>'Dane wejściowe'!F28</f>
        <v>0</v>
      </c>
      <c r="F9" s="21">
        <f>'Dane wejściowe'!G28</f>
        <v>0</v>
      </c>
      <c r="G9" s="21">
        <f>'Dane wejściowe'!H28</f>
        <v>0</v>
      </c>
    </row>
    <row r="10" spans="2:7" x14ac:dyDescent="0.2">
      <c r="B10" s="19" t="str">
        <f>IF('Dane wejściowe'!C29="","",'Dane wejściowe'!C29)</f>
        <v/>
      </c>
      <c r="C10" s="54" t="str">
        <f>IF('Dane wejściowe'!D29="","",'Dane wejściowe'!D29)</f>
        <v/>
      </c>
      <c r="D10" s="21">
        <f>'Dane wejściowe'!E29</f>
        <v>0.9</v>
      </c>
      <c r="E10" s="21">
        <f>'Dane wejściowe'!F29</f>
        <v>0</v>
      </c>
      <c r="F10" s="21">
        <f>'Dane wejściowe'!G29</f>
        <v>0</v>
      </c>
      <c r="G10" s="21">
        <f>'Dane wejściowe'!H29</f>
        <v>0</v>
      </c>
    </row>
    <row r="11" spans="2:7" x14ac:dyDescent="0.2">
      <c r="B11" s="19" t="str">
        <f>IF('Dane wejściowe'!C30="","",'Dane wejściowe'!C30)</f>
        <v/>
      </c>
      <c r="C11" s="54" t="str">
        <f>IF('Dane wejściowe'!D30="","",'Dane wejściowe'!D30)</f>
        <v/>
      </c>
      <c r="D11" s="21">
        <f>'Dane wejściowe'!E30</f>
        <v>0.9</v>
      </c>
      <c r="E11" s="21">
        <f>'Dane wejściowe'!F30</f>
        <v>0</v>
      </c>
      <c r="F11" s="21">
        <f>'Dane wejściowe'!G30</f>
        <v>0</v>
      </c>
      <c r="G11" s="21">
        <f>'Dane wejściowe'!H30</f>
        <v>0</v>
      </c>
    </row>
    <row r="12" spans="2:7" ht="17" thickBot="1" x14ac:dyDescent="0.25">
      <c r="B12" s="18" t="str">
        <f>IF('Dane wejściowe'!C31="","",'Dane wejściowe'!C31)</f>
        <v/>
      </c>
      <c r="C12" s="55" t="str">
        <f>IF('Dane wejściowe'!D31="","",'Dane wejściowe'!D31)</f>
        <v/>
      </c>
      <c r="D12" s="21">
        <f>'Dane wejściowe'!E31</f>
        <v>0.9</v>
      </c>
      <c r="E12" s="21">
        <f>'Dane wejściowe'!F31</f>
        <v>0</v>
      </c>
      <c r="F12" s="21">
        <f>'Dane wejściowe'!G31</f>
        <v>0</v>
      </c>
      <c r="G12" s="21">
        <f>'Dane wejściowe'!H31</f>
        <v>0</v>
      </c>
    </row>
    <row r="22" spans="1:4" ht="17" thickBot="1" x14ac:dyDescent="0.25"/>
    <row r="23" spans="1:4" x14ac:dyDescent="0.2">
      <c r="A23" s="17" t="str">
        <f>B23&amp;C23</f>
        <v>Bez pomocy</v>
      </c>
      <c r="B23" s="61" t="str">
        <f>B2</f>
        <v/>
      </c>
      <c r="C23" s="60" t="s">
        <v>179</v>
      </c>
      <c r="D23" s="63">
        <f>D2</f>
        <v>0</v>
      </c>
    </row>
    <row r="24" spans="1:4" x14ac:dyDescent="0.2">
      <c r="A24" s="19" t="str">
        <f t="shared" ref="A24:A42" si="0">B24&amp;C24</f>
        <v>pomoc de minimis</v>
      </c>
      <c r="B24" t="str">
        <f>B23</f>
        <v/>
      </c>
      <c r="C24" s="54" t="s">
        <v>184</v>
      </c>
      <c r="D24" s="64">
        <f>E2</f>
        <v>0</v>
      </c>
    </row>
    <row r="25" spans="1:4" x14ac:dyDescent="0.2">
      <c r="A25" s="19" t="str">
        <f t="shared" si="0"/>
        <v>Art. 38a ust. 11, 14 i 15</v>
      </c>
      <c r="B25" t="str">
        <f t="shared" ref="B25:B26" si="1">B24</f>
        <v/>
      </c>
      <c r="C25" s="54" t="s">
        <v>376</v>
      </c>
      <c r="D25" s="64">
        <f>F2</f>
        <v>0</v>
      </c>
    </row>
    <row r="26" spans="1:4" ht="17" thickBot="1" x14ac:dyDescent="0.25">
      <c r="A26" s="18" t="str">
        <f t="shared" si="0"/>
        <v>Art. 38a ust. 12, 14 i 15</v>
      </c>
      <c r="B26" s="62" t="str">
        <f t="shared" si="1"/>
        <v/>
      </c>
      <c r="C26" s="55" t="s">
        <v>377</v>
      </c>
      <c r="D26" s="65">
        <f>G2</f>
        <v>0</v>
      </c>
    </row>
    <row r="27" spans="1:4" x14ac:dyDescent="0.2">
      <c r="A27" s="17" t="str">
        <f t="shared" si="0"/>
        <v>Bez pomocy</v>
      </c>
      <c r="B27" s="61" t="str">
        <f>B3</f>
        <v/>
      </c>
      <c r="C27" s="60" t="s">
        <v>179</v>
      </c>
      <c r="D27" s="63">
        <f>D3</f>
        <v>0</v>
      </c>
    </row>
    <row r="28" spans="1:4" x14ac:dyDescent="0.2">
      <c r="A28" s="19" t="str">
        <f t="shared" si="0"/>
        <v>pomoc de minimis</v>
      </c>
      <c r="B28" t="str">
        <f t="shared" ref="B28:B30" si="2">B27</f>
        <v/>
      </c>
      <c r="C28" s="54" t="s">
        <v>184</v>
      </c>
      <c r="D28" s="64">
        <f>E3</f>
        <v>0</v>
      </c>
    </row>
    <row r="29" spans="1:4" x14ac:dyDescent="0.2">
      <c r="A29" s="19" t="str">
        <f t="shared" si="0"/>
        <v>Art. 38a ust. 11, 14 i 15</v>
      </c>
      <c r="B29" t="str">
        <f t="shared" si="2"/>
        <v/>
      </c>
      <c r="C29" s="54" t="s">
        <v>376</v>
      </c>
      <c r="D29" s="64">
        <f>F3</f>
        <v>0</v>
      </c>
    </row>
    <row r="30" spans="1:4" ht="17" thickBot="1" x14ac:dyDescent="0.25">
      <c r="A30" s="18" t="str">
        <f t="shared" si="0"/>
        <v>Art. 38a ust. 12, 14 i 15</v>
      </c>
      <c r="B30" s="62" t="str">
        <f t="shared" si="2"/>
        <v/>
      </c>
      <c r="C30" s="55" t="s">
        <v>377</v>
      </c>
      <c r="D30" s="65">
        <f>G3</f>
        <v>0</v>
      </c>
    </row>
    <row r="31" spans="1:4" x14ac:dyDescent="0.2">
      <c r="A31" s="17" t="str">
        <f t="shared" si="0"/>
        <v>Bez pomocy</v>
      </c>
      <c r="B31" s="61" t="str">
        <f>B4</f>
        <v/>
      </c>
      <c r="C31" s="60" t="s">
        <v>179</v>
      </c>
      <c r="D31" s="63">
        <f>D4</f>
        <v>0</v>
      </c>
    </row>
    <row r="32" spans="1:4" x14ac:dyDescent="0.2">
      <c r="A32" s="19" t="str">
        <f t="shared" si="0"/>
        <v>pomoc de minimis</v>
      </c>
      <c r="B32" t="str">
        <f t="shared" ref="B32:B34" si="3">B31</f>
        <v/>
      </c>
      <c r="C32" s="54" t="s">
        <v>184</v>
      </c>
      <c r="D32" s="64">
        <f>E4</f>
        <v>0</v>
      </c>
    </row>
    <row r="33" spans="1:4" x14ac:dyDescent="0.2">
      <c r="A33" s="19" t="str">
        <f t="shared" si="0"/>
        <v>Art. 38a ust. 11, 14 i 15</v>
      </c>
      <c r="B33" t="str">
        <f t="shared" si="3"/>
        <v/>
      </c>
      <c r="C33" s="54" t="s">
        <v>376</v>
      </c>
      <c r="D33" s="64">
        <f>F4</f>
        <v>0</v>
      </c>
    </row>
    <row r="34" spans="1:4" ht="17" thickBot="1" x14ac:dyDescent="0.25">
      <c r="A34" s="18" t="str">
        <f t="shared" si="0"/>
        <v>Art. 38a ust. 12, 14 i 15</v>
      </c>
      <c r="B34" s="62" t="str">
        <f t="shared" si="3"/>
        <v/>
      </c>
      <c r="C34" s="55" t="s">
        <v>377</v>
      </c>
      <c r="D34" s="65">
        <f>G4</f>
        <v>0</v>
      </c>
    </row>
    <row r="35" spans="1:4" x14ac:dyDescent="0.2">
      <c r="A35" s="17" t="str">
        <f t="shared" si="0"/>
        <v>Bez pomocy</v>
      </c>
      <c r="B35" s="61" t="str">
        <f>B5</f>
        <v/>
      </c>
      <c r="C35" s="60" t="s">
        <v>179</v>
      </c>
      <c r="D35" s="63">
        <f>D5</f>
        <v>0</v>
      </c>
    </row>
    <row r="36" spans="1:4" x14ac:dyDescent="0.2">
      <c r="A36" s="19" t="str">
        <f t="shared" si="0"/>
        <v>pomoc de minimis</v>
      </c>
      <c r="B36" t="str">
        <f t="shared" ref="B36:B38" si="4">B35</f>
        <v/>
      </c>
      <c r="C36" s="54" t="s">
        <v>184</v>
      </c>
      <c r="D36" s="64">
        <f>E5</f>
        <v>0</v>
      </c>
    </row>
    <row r="37" spans="1:4" x14ac:dyDescent="0.2">
      <c r="A37" s="19" t="str">
        <f t="shared" si="0"/>
        <v>Art. 38a ust. 11, 14 i 15</v>
      </c>
      <c r="B37" t="str">
        <f t="shared" si="4"/>
        <v/>
      </c>
      <c r="C37" s="54" t="s">
        <v>376</v>
      </c>
      <c r="D37" s="64">
        <f>F5</f>
        <v>0</v>
      </c>
    </row>
    <row r="38" spans="1:4" ht="17" thickBot="1" x14ac:dyDescent="0.25">
      <c r="A38" s="18" t="str">
        <f t="shared" si="0"/>
        <v>Art. 38a ust. 12, 14 i 15</v>
      </c>
      <c r="B38" s="62" t="str">
        <f t="shared" si="4"/>
        <v/>
      </c>
      <c r="C38" s="55" t="s">
        <v>377</v>
      </c>
      <c r="D38" s="65">
        <f>G5</f>
        <v>0</v>
      </c>
    </row>
    <row r="39" spans="1:4" x14ac:dyDescent="0.2">
      <c r="A39" s="17" t="str">
        <f t="shared" si="0"/>
        <v>Bez pomocy</v>
      </c>
      <c r="B39" s="61" t="str">
        <f>B6</f>
        <v/>
      </c>
      <c r="C39" s="60" t="s">
        <v>179</v>
      </c>
      <c r="D39" s="63">
        <f>D6</f>
        <v>0</v>
      </c>
    </row>
    <row r="40" spans="1:4" x14ac:dyDescent="0.2">
      <c r="A40" s="19" t="str">
        <f t="shared" si="0"/>
        <v>pomoc de minimis</v>
      </c>
      <c r="B40" t="str">
        <f t="shared" ref="B40:B42" si="5">B39</f>
        <v/>
      </c>
      <c r="C40" s="54" t="s">
        <v>184</v>
      </c>
      <c r="D40" s="64">
        <f>E6</f>
        <v>0</v>
      </c>
    </row>
    <row r="41" spans="1:4" x14ac:dyDescent="0.2">
      <c r="A41" s="19" t="str">
        <f t="shared" si="0"/>
        <v>Art. 38a ust. 11, 14 i 15</v>
      </c>
      <c r="B41" t="str">
        <f t="shared" si="5"/>
        <v/>
      </c>
      <c r="C41" s="54" t="s">
        <v>376</v>
      </c>
      <c r="D41" s="64">
        <f>F6</f>
        <v>0</v>
      </c>
    </row>
    <row r="42" spans="1:4" ht="17" thickBot="1" x14ac:dyDescent="0.25">
      <c r="A42" s="18" t="str">
        <f t="shared" si="0"/>
        <v>Art. 38a ust. 12, 14 i 15</v>
      </c>
      <c r="B42" s="62" t="str">
        <f t="shared" si="5"/>
        <v/>
      </c>
      <c r="C42" s="55" t="s">
        <v>377</v>
      </c>
      <c r="D42" s="65">
        <f>G6</f>
        <v>0</v>
      </c>
    </row>
    <row r="43" spans="1:4" x14ac:dyDescent="0.2">
      <c r="A43" s="17" t="str">
        <f t="shared" ref="A43:A46" si="6">B43&amp;C43</f>
        <v>Bez pomocy</v>
      </c>
      <c r="B43" s="61" t="str">
        <f>B7</f>
        <v/>
      </c>
      <c r="C43" s="60" t="s">
        <v>179</v>
      </c>
      <c r="D43" s="63">
        <f>D7</f>
        <v>0</v>
      </c>
    </row>
    <row r="44" spans="1:4" x14ac:dyDescent="0.2">
      <c r="A44" s="19" t="str">
        <f t="shared" si="6"/>
        <v>pomoc de minimis</v>
      </c>
      <c r="B44" t="str">
        <f t="shared" ref="B44:B46" si="7">B43</f>
        <v/>
      </c>
      <c r="C44" s="54" t="s">
        <v>184</v>
      </c>
      <c r="D44" s="64">
        <f>E7</f>
        <v>0</v>
      </c>
    </row>
    <row r="45" spans="1:4" x14ac:dyDescent="0.2">
      <c r="A45" s="19" t="str">
        <f t="shared" si="6"/>
        <v>Art. 38a ust. 11, 14 i 15</v>
      </c>
      <c r="B45" t="str">
        <f t="shared" si="7"/>
        <v/>
      </c>
      <c r="C45" s="54" t="s">
        <v>376</v>
      </c>
      <c r="D45" s="64">
        <f>F7</f>
        <v>0</v>
      </c>
    </row>
    <row r="46" spans="1:4" ht="17" thickBot="1" x14ac:dyDescent="0.25">
      <c r="A46" s="18" t="str">
        <f t="shared" si="6"/>
        <v>Art. 38a ust. 12, 14 i 15</v>
      </c>
      <c r="B46" s="62" t="str">
        <f t="shared" si="7"/>
        <v/>
      </c>
      <c r="C46" s="55" t="s">
        <v>377</v>
      </c>
      <c r="D46" s="65">
        <f>G7</f>
        <v>0</v>
      </c>
    </row>
  </sheetData>
  <sheetProtection algorithmName="SHA-512" hashValue="jn92JDhA4x8nG1q1at/8ZwFD/BetumPou2Ex12PRSBEXoWk2b152jzaj0TroJT+YnMCeY3/Yincjqxpvd/9e/Q==" saltValue="hwLelD6ibv9eROVrDTupag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74"/>
  <sheetViews>
    <sheetView showGridLines="0" topLeftCell="A54" zoomScale="82" zoomScaleNormal="60" workbookViewId="0">
      <selection activeCell="M7" sqref="M7"/>
    </sheetView>
  </sheetViews>
  <sheetFormatPr baseColWidth="10" defaultColWidth="11.1640625" defaultRowHeight="16" x14ac:dyDescent="0.2"/>
  <cols>
    <col min="1" max="1" width="1.83203125" customWidth="1"/>
    <col min="2" max="2" width="4.33203125" customWidth="1"/>
    <col min="6" max="6" width="12.83203125" customWidth="1"/>
    <col min="7" max="7" width="22.6640625" customWidth="1"/>
    <col min="8" max="8" width="27.6640625" customWidth="1"/>
    <col min="9" max="9" width="17.83203125" customWidth="1"/>
    <col min="10" max="12" width="17.6640625" customWidth="1"/>
    <col min="13" max="13" width="19.1640625" customWidth="1"/>
    <col min="14" max="14" width="11.6640625" bestFit="1" customWidth="1"/>
    <col min="15" max="15" width="16.33203125" customWidth="1"/>
    <col min="16" max="16" width="10.5" customWidth="1"/>
    <col min="17" max="17" width="7.5" customWidth="1"/>
  </cols>
  <sheetData>
    <row r="1" spans="1:32" hidden="1" x14ac:dyDescent="0.2">
      <c r="H1" t="s">
        <v>360</v>
      </c>
      <c r="I1">
        <f>'Dane wejściowe'!$G$21</f>
        <v>0</v>
      </c>
    </row>
    <row r="2" spans="1:32" hidden="1" x14ac:dyDescent="0.2"/>
    <row r="3" spans="1:32" hidden="1" x14ac:dyDescent="0.2"/>
    <row r="4" spans="1:32" hidden="1" x14ac:dyDescent="0.2"/>
    <row r="5" spans="1:32" s="139" customFormat="1" ht="28" customHeight="1" x14ac:dyDescent="0.2">
      <c r="B5" s="140"/>
      <c r="C5" s="290" t="s">
        <v>98</v>
      </c>
      <c r="D5" s="290"/>
      <c r="E5" s="290"/>
      <c r="F5" s="140"/>
      <c r="G5" s="140"/>
      <c r="H5" s="140"/>
      <c r="I5" s="140"/>
      <c r="J5" s="140"/>
      <c r="K5" s="140"/>
      <c r="L5" s="140"/>
      <c r="M5" s="140"/>
      <c r="N5" s="139" t="s">
        <v>411</v>
      </c>
      <c r="O5" s="139" t="s">
        <v>412</v>
      </c>
      <c r="P5" s="142">
        <v>45204</v>
      </c>
    </row>
    <row r="6" spans="1:32" s="139" customFormat="1" ht="28" customHeight="1" x14ac:dyDescent="0.2">
      <c r="A6" s="143"/>
      <c r="C6" s="290"/>
      <c r="D6" s="290"/>
      <c r="E6" s="290"/>
      <c r="M6" s="144"/>
      <c r="N6" s="144"/>
      <c r="O6" s="144"/>
      <c r="P6" s="144"/>
      <c r="Q6" s="145"/>
    </row>
    <row r="7" spans="1:32" s="139" customFormat="1" x14ac:dyDescent="0.2">
      <c r="A7" s="143"/>
      <c r="C7" s="146" t="s">
        <v>113</v>
      </c>
      <c r="D7" s="147" t="s">
        <v>86</v>
      </c>
      <c r="E7" s="147"/>
      <c r="F7" s="146"/>
      <c r="G7" s="146"/>
      <c r="H7" s="146"/>
      <c r="I7" s="148"/>
      <c r="J7" s="149"/>
      <c r="Q7" s="150"/>
    </row>
    <row r="8" spans="1:32" s="139" customFormat="1" ht="10" customHeight="1" x14ac:dyDescent="0.2">
      <c r="A8" s="143"/>
      <c r="C8" s="146"/>
      <c r="D8" s="147"/>
      <c r="E8" s="147"/>
      <c r="F8" s="146"/>
      <c r="G8" s="146"/>
      <c r="H8" s="146"/>
      <c r="I8" s="148"/>
      <c r="J8" s="149"/>
      <c r="Q8" s="150"/>
    </row>
    <row r="9" spans="1:32" s="139" customFormat="1" ht="33" customHeight="1" x14ac:dyDescent="0.2">
      <c r="A9" s="143"/>
      <c r="C9" s="146" t="s">
        <v>114</v>
      </c>
      <c r="D9" s="298" t="s">
        <v>102</v>
      </c>
      <c r="E9" s="298"/>
      <c r="F9" s="298"/>
      <c r="G9" s="298"/>
      <c r="H9" s="298"/>
      <c r="I9" s="148"/>
      <c r="J9" s="149"/>
      <c r="Q9" s="150"/>
    </row>
    <row r="10" spans="1:32" s="139" customFormat="1" ht="33" customHeight="1" x14ac:dyDescent="0.2">
      <c r="A10" s="143"/>
      <c r="B10" s="140"/>
      <c r="C10" s="151"/>
      <c r="D10" s="152"/>
      <c r="E10" s="152"/>
      <c r="F10" s="152"/>
      <c r="G10" s="152"/>
      <c r="H10" s="152"/>
      <c r="I10" s="153"/>
      <c r="J10" s="140"/>
      <c r="K10" s="140"/>
      <c r="L10" s="140"/>
      <c r="M10" s="140"/>
      <c r="N10" s="140"/>
      <c r="O10" s="140"/>
      <c r="P10" s="140"/>
      <c r="Q10" s="154"/>
    </row>
    <row r="11" spans="1:32" ht="37" x14ac:dyDescent="0.2">
      <c r="A11" s="155"/>
      <c r="B11" s="156"/>
      <c r="C11" s="299" t="s">
        <v>101</v>
      </c>
      <c r="D11" s="299"/>
      <c r="E11" s="299"/>
      <c r="F11" s="299"/>
      <c r="G11" s="299"/>
      <c r="H11" s="158"/>
      <c r="I11" s="151"/>
      <c r="J11" s="151"/>
      <c r="K11" s="151"/>
      <c r="L11" s="151"/>
      <c r="M11" s="151"/>
      <c r="N11" s="151"/>
      <c r="O11" s="146"/>
      <c r="P11" s="146"/>
      <c r="Q11" s="146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</row>
    <row r="12" spans="1:32" ht="37" x14ac:dyDescent="0.2">
      <c r="A12" s="155"/>
      <c r="B12" s="159"/>
      <c r="C12" s="294"/>
      <c r="D12" s="294"/>
      <c r="E12" s="294"/>
      <c r="F12" s="294"/>
      <c r="G12" s="294"/>
      <c r="H12" s="161"/>
      <c r="I12" s="146"/>
      <c r="J12" s="146"/>
      <c r="K12" s="146"/>
      <c r="L12" s="146"/>
      <c r="M12" s="146"/>
      <c r="N12" s="146"/>
      <c r="O12" s="162"/>
      <c r="P12" s="162"/>
      <c r="Q12" s="14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</row>
    <row r="13" spans="1:32" ht="69" thickBot="1" x14ac:dyDescent="0.25">
      <c r="A13" s="155"/>
      <c r="B13" s="159"/>
      <c r="C13" s="155"/>
      <c r="D13" s="155"/>
      <c r="E13" s="155"/>
      <c r="F13" s="155"/>
      <c r="G13" s="155"/>
      <c r="H13" s="4" t="s">
        <v>39</v>
      </c>
      <c r="I13" s="4" t="s">
        <v>67</v>
      </c>
      <c r="J13" s="4" t="s">
        <v>356</v>
      </c>
      <c r="K13" s="4" t="s">
        <v>380</v>
      </c>
      <c r="L13" s="4" t="s">
        <v>359</v>
      </c>
      <c r="M13" s="4" t="s">
        <v>417</v>
      </c>
      <c r="N13" s="155"/>
      <c r="O13" s="155"/>
      <c r="P13" s="155"/>
      <c r="Q13" s="150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</row>
    <row r="14" spans="1:32" ht="21" customHeight="1" thickBot="1" x14ac:dyDescent="0.25">
      <c r="A14" s="155"/>
      <c r="B14" s="159"/>
      <c r="C14" s="163"/>
      <c r="D14" s="164" t="s">
        <v>81</v>
      </c>
      <c r="E14" s="165"/>
      <c r="F14" s="165"/>
      <c r="G14" s="165"/>
      <c r="H14" s="166">
        <f>H32</f>
        <v>0</v>
      </c>
      <c r="I14" s="166">
        <f t="shared" ref="I14:L14" si="0">I32</f>
        <v>0</v>
      </c>
      <c r="J14" s="166">
        <f t="shared" si="0"/>
        <v>0</v>
      </c>
      <c r="K14" s="166">
        <f t="shared" si="0"/>
        <v>0</v>
      </c>
      <c r="L14" s="167">
        <f t="shared" si="0"/>
        <v>0</v>
      </c>
      <c r="M14" s="4"/>
      <c r="N14" s="168"/>
      <c r="O14" s="168"/>
      <c r="P14" s="168"/>
      <c r="Q14" s="169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</row>
    <row r="15" spans="1:32" ht="21" customHeight="1" x14ac:dyDescent="0.2">
      <c r="A15" s="155"/>
      <c r="B15" s="159"/>
      <c r="C15" s="155"/>
      <c r="D15" s="149" t="s">
        <v>418</v>
      </c>
      <c r="E15" s="155"/>
      <c r="F15" s="155"/>
      <c r="G15" s="155"/>
      <c r="H15" s="170">
        <f>H21+H22+H23+H26+H27</f>
        <v>0</v>
      </c>
      <c r="I15" s="170">
        <f>I21+I22+I23+I26+I27</f>
        <v>0</v>
      </c>
      <c r="J15" s="170">
        <f t="shared" ref="J15:L15" si="1">J21+J22+J23+J26+J27</f>
        <v>0</v>
      </c>
      <c r="K15" s="170">
        <f t="shared" si="1"/>
        <v>0</v>
      </c>
      <c r="L15" s="170">
        <f t="shared" si="1"/>
        <v>0</v>
      </c>
      <c r="M15" s="171" t="e">
        <f>I15/I14</f>
        <v>#DIV/0!</v>
      </c>
      <c r="N15" s="168"/>
      <c r="O15" s="168"/>
      <c r="P15" s="168"/>
      <c r="Q15" s="169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</row>
    <row r="16" spans="1:32" ht="21" customHeight="1" x14ac:dyDescent="0.2">
      <c r="A16" s="155"/>
      <c r="B16" s="159"/>
      <c r="C16" s="155"/>
      <c r="D16" s="149" t="s">
        <v>82</v>
      </c>
      <c r="E16" s="155"/>
      <c r="F16" s="155"/>
      <c r="G16" s="155"/>
      <c r="H16" s="170">
        <f>'Z6 Koszty pośrednie'!G30</f>
        <v>0</v>
      </c>
      <c r="I16" s="170">
        <f>'Z6 Koszty pośrednie'!H30</f>
        <v>0</v>
      </c>
      <c r="J16" s="170">
        <f>'Z6 Koszty pośrednie'!I30</f>
        <v>0</v>
      </c>
      <c r="K16" s="170">
        <f>'Z6 Koszty pośrednie'!J30</f>
        <v>0</v>
      </c>
      <c r="L16" s="170">
        <f>'Z6 Koszty pośrednie'!K30</f>
        <v>0</v>
      </c>
      <c r="M16" s="171" t="e">
        <f>I16/I14</f>
        <v>#DIV/0!</v>
      </c>
      <c r="O16" s="172" t="s">
        <v>361</v>
      </c>
      <c r="P16" s="173" t="str">
        <f>IF(I15=0,"",I16/I15)</f>
        <v/>
      </c>
      <c r="Q16" s="174"/>
      <c r="R16" s="155"/>
      <c r="S16" s="155"/>
      <c r="T16" s="170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</row>
    <row r="17" spans="1:32" x14ac:dyDescent="0.2">
      <c r="A17" s="155"/>
      <c r="B17" s="175"/>
      <c r="C17" s="156"/>
      <c r="D17" s="176"/>
      <c r="E17" s="156"/>
      <c r="F17" s="156"/>
      <c r="G17" s="156"/>
      <c r="H17" s="177"/>
      <c r="I17" s="177"/>
      <c r="J17" s="177"/>
      <c r="K17" s="178"/>
      <c r="L17" s="178"/>
      <c r="M17" s="179" t="e">
        <f>SUM(M15:M16)</f>
        <v>#DIV/0!</v>
      </c>
      <c r="N17" s="178"/>
      <c r="O17" s="178"/>
      <c r="P17" s="178"/>
      <c r="Q17" s="180"/>
      <c r="R17" s="155"/>
      <c r="S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</row>
    <row r="18" spans="1:32" s="139" customFormat="1" ht="28" customHeight="1" x14ac:dyDescent="0.2">
      <c r="C18" s="290" t="s">
        <v>103</v>
      </c>
      <c r="D18" s="290"/>
      <c r="E18" s="290"/>
      <c r="F18" s="290"/>
      <c r="G18" s="141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32" s="139" customFormat="1" ht="28" customHeight="1" x14ac:dyDescent="0.2">
      <c r="B19" s="181"/>
      <c r="C19" s="290"/>
      <c r="D19" s="290"/>
      <c r="E19" s="290"/>
      <c r="F19" s="290"/>
      <c r="G19" s="182"/>
      <c r="H19" s="162"/>
      <c r="I19" s="162"/>
      <c r="J19" s="162"/>
      <c r="K19" s="162"/>
      <c r="L19" s="162"/>
      <c r="M19" s="162"/>
      <c r="N19" s="162"/>
      <c r="O19" s="162"/>
      <c r="P19" s="162"/>
      <c r="Q19" s="145"/>
      <c r="R19" s="146"/>
    </row>
    <row r="20" spans="1:32" s="155" customFormat="1" ht="63" customHeight="1" x14ac:dyDescent="0.2">
      <c r="B20" s="159"/>
      <c r="C20" s="156"/>
      <c r="D20" s="291" t="s">
        <v>135</v>
      </c>
      <c r="E20" s="291"/>
      <c r="F20" s="291"/>
      <c r="G20" s="183" t="s">
        <v>137</v>
      </c>
      <c r="H20" s="183" t="s">
        <v>39</v>
      </c>
      <c r="I20" s="183" t="s">
        <v>67</v>
      </c>
      <c r="J20" s="183" t="s">
        <v>356</v>
      </c>
      <c r="K20" s="183" t="s">
        <v>380</v>
      </c>
      <c r="L20" s="183" t="s">
        <v>359</v>
      </c>
      <c r="M20" s="183" t="s">
        <v>417</v>
      </c>
      <c r="N20" s="176" t="s">
        <v>78</v>
      </c>
      <c r="O20" s="176"/>
      <c r="P20" s="183"/>
      <c r="Q20" s="184"/>
    </row>
    <row r="21" spans="1:32" s="155" customFormat="1" ht="22" customHeight="1" x14ac:dyDescent="0.2">
      <c r="B21" s="159"/>
      <c r="C21" s="185" t="s">
        <v>12</v>
      </c>
      <c r="D21" s="185" t="s">
        <v>221</v>
      </c>
      <c r="E21" s="185"/>
      <c r="F21" s="185"/>
      <c r="G21" s="185" t="s">
        <v>8</v>
      </c>
      <c r="H21" s="186">
        <f>'Z1 Wydatki audytowe'!G30</f>
        <v>0</v>
      </c>
      <c r="I21" s="186">
        <f>'Z1 Wydatki audytowe'!H30</f>
        <v>0</v>
      </c>
      <c r="J21" s="186">
        <f>'Z1 Wydatki audytowe'!I30</f>
        <v>0</v>
      </c>
      <c r="K21" s="186">
        <f>'Z1 Wydatki audytowe'!J30</f>
        <v>0</v>
      </c>
      <c r="L21" s="186">
        <f>'Z1 Wydatki audytowe'!K30</f>
        <v>0</v>
      </c>
      <c r="M21" s="187" t="e">
        <f>I21/$I$32</f>
        <v>#DIV/0!</v>
      </c>
      <c r="N21" s="185" t="s">
        <v>79</v>
      </c>
      <c r="P21" s="4"/>
      <c r="Q21" s="169"/>
    </row>
    <row r="22" spans="1:32" s="155" customFormat="1" ht="22" customHeight="1" x14ac:dyDescent="0.2">
      <c r="B22" s="159"/>
      <c r="C22" s="185" t="s">
        <v>413</v>
      </c>
      <c r="D22" s="185" t="s">
        <v>223</v>
      </c>
      <c r="E22" s="185"/>
      <c r="F22" s="185"/>
      <c r="G22" s="185" t="s">
        <v>8</v>
      </c>
      <c r="H22" s="188">
        <f>'Z2 Pozostałe roboty budowla'!G30</f>
        <v>0</v>
      </c>
      <c r="I22" s="188">
        <f>'Z2 Pozostałe roboty budowla'!H30</f>
        <v>0</v>
      </c>
      <c r="J22" s="188">
        <f>'Z2 Pozostałe roboty budowla'!I30</f>
        <v>0</v>
      </c>
      <c r="K22" s="188">
        <f>'Z2 Pozostałe roboty budowla'!J30</f>
        <v>0</v>
      </c>
      <c r="L22" s="188">
        <f>'Z2 Pozostałe roboty budowla'!K30</f>
        <v>0</v>
      </c>
      <c r="M22" s="187" t="e">
        <f>I22/$I$32</f>
        <v>#DIV/0!</v>
      </c>
      <c r="N22" s="185" t="s">
        <v>79</v>
      </c>
      <c r="P22" s="4"/>
      <c r="Q22" s="150"/>
    </row>
    <row r="23" spans="1:32" s="155" customFormat="1" ht="22" customHeight="1" x14ac:dyDescent="0.2">
      <c r="B23" s="159"/>
      <c r="C23" s="185" t="s">
        <v>14</v>
      </c>
      <c r="D23" s="185" t="s">
        <v>139</v>
      </c>
      <c r="E23" s="185"/>
      <c r="F23" s="185"/>
      <c r="G23" s="185" t="s">
        <v>140</v>
      </c>
      <c r="H23" s="188">
        <f>'Z3 Prace przygotowawcze'!H30</f>
        <v>0</v>
      </c>
      <c r="I23" s="188">
        <f>'Z3 Prace przygotowawcze'!I30</f>
        <v>0</v>
      </c>
      <c r="J23" s="188">
        <f>'Z3 Prace przygotowawcze'!J30</f>
        <v>0</v>
      </c>
      <c r="K23" s="188">
        <f>'Z3 Prace przygotowawcze'!K30</f>
        <v>0</v>
      </c>
      <c r="L23" s="188">
        <f>'Z3 Prace przygotowawcze'!L30</f>
        <v>0</v>
      </c>
      <c r="M23" s="187" t="e">
        <f>I23/$I$32</f>
        <v>#DIV/0!</v>
      </c>
      <c r="N23" s="185" t="s">
        <v>79</v>
      </c>
      <c r="O23" s="4"/>
      <c r="Q23" s="150"/>
    </row>
    <row r="24" spans="1:32" s="155" customFormat="1" ht="34" customHeight="1" x14ac:dyDescent="0.2">
      <c r="B24" s="159"/>
      <c r="C24" s="189" t="s">
        <v>368</v>
      </c>
      <c r="D24" s="301" t="s">
        <v>414</v>
      </c>
      <c r="E24" s="301"/>
      <c r="F24" s="301"/>
      <c r="G24" s="149"/>
      <c r="H24" s="190">
        <f>SUMIFS('Z3 Prace przygotowawcze'!H31:H75,'Z3 Prace przygotowawcze'!$F$31:$F$75,"Tak")</f>
        <v>0</v>
      </c>
      <c r="I24" s="190">
        <f>SUMIFS('Z3 Prace przygotowawcze'!I31:I75,'Z3 Prace przygotowawcze'!$F$31:$F$75,"Tak")</f>
        <v>0</v>
      </c>
      <c r="J24" s="190">
        <f>SUMIFS('Z3 Prace przygotowawcze'!J31:J75,'Z3 Prace przygotowawcze'!$F$31:$F$75,"Tak")</f>
        <v>0</v>
      </c>
      <c r="K24" s="190">
        <f>SUMIFS('Z3 Prace przygotowawcze'!K31:K75,'Z3 Prace przygotowawcze'!$F$31:$F$75,"Tak")</f>
        <v>0</v>
      </c>
      <c r="L24" s="190">
        <f>SUMIFS('Z3 Prace przygotowawcze'!L31:L75,'Z3 Prace przygotowawcze'!$F$31:$F$75,"Tak")</f>
        <v>0</v>
      </c>
      <c r="M24" s="171"/>
      <c r="O24" s="4"/>
      <c r="Q24" s="150"/>
    </row>
    <row r="25" spans="1:32" s="155" customFormat="1" ht="57" customHeight="1" x14ac:dyDescent="0.2">
      <c r="B25" s="159"/>
      <c r="C25" s="189" t="s">
        <v>368</v>
      </c>
      <c r="D25" s="301" t="s">
        <v>415</v>
      </c>
      <c r="E25" s="301"/>
      <c r="F25" s="301"/>
      <c r="G25" s="149"/>
      <c r="H25" s="190">
        <f>SUMIFS('Z3 Prace przygotowawcze'!H31:H75,'Z3 Prace przygotowawcze'!$F$31:$F$75,"Nie")</f>
        <v>0</v>
      </c>
      <c r="I25" s="190">
        <f>SUMIFS('Z3 Prace przygotowawcze'!I31:I75,'Z3 Prace przygotowawcze'!$F$31:$F$75,"Nie")</f>
        <v>0</v>
      </c>
      <c r="J25" s="190">
        <f>SUMIFS('Z3 Prace przygotowawcze'!J31:J75,'Z3 Prace przygotowawcze'!$F$31:$F$75,"Nie")</f>
        <v>0</v>
      </c>
      <c r="K25" s="190">
        <f>SUMIFS('Z3 Prace przygotowawcze'!K31:K75,'Z3 Prace przygotowawcze'!$F$31:$F$75,"Nie")</f>
        <v>0</v>
      </c>
      <c r="L25" s="190">
        <f>SUMIFS('Z3 Prace przygotowawcze'!L31:L75,'Z3 Prace przygotowawcze'!$F$31:$F$75,"Nie")</f>
        <v>0</v>
      </c>
      <c r="M25" s="171"/>
      <c r="O25" s="4"/>
      <c r="Q25" s="150"/>
    </row>
    <row r="26" spans="1:32" s="155" customFormat="1" ht="22" customHeight="1" x14ac:dyDescent="0.2">
      <c r="B26" s="159"/>
      <c r="C26" s="185" t="s">
        <v>15</v>
      </c>
      <c r="D26" s="185" t="s">
        <v>322</v>
      </c>
      <c r="E26" s="185"/>
      <c r="F26" s="185"/>
      <c r="G26" s="185" t="s">
        <v>140</v>
      </c>
      <c r="H26" s="188">
        <f>'Z4 Działania edukacyjne doradcz'!G30</f>
        <v>0</v>
      </c>
      <c r="I26" s="188">
        <f>'Z4 Działania edukacyjne doradcz'!H30</f>
        <v>0</v>
      </c>
      <c r="J26" s="188">
        <f>'Z4 Działania edukacyjne doradcz'!I30</f>
        <v>0</v>
      </c>
      <c r="K26" s="188">
        <f>'Z4 Działania edukacyjne doradcz'!J30</f>
        <v>0</v>
      </c>
      <c r="L26" s="188">
        <f>'Z4 Działania edukacyjne doradcz'!K30</f>
        <v>0</v>
      </c>
      <c r="M26" s="187" t="e">
        <f>I26/$I$32</f>
        <v>#DIV/0!</v>
      </c>
      <c r="N26" s="185" t="s">
        <v>79</v>
      </c>
      <c r="P26" s="4"/>
      <c r="Q26" s="150"/>
    </row>
    <row r="27" spans="1:32" s="155" customFormat="1" ht="45" customHeight="1" x14ac:dyDescent="0.2">
      <c r="B27" s="159"/>
      <c r="C27" s="185" t="s">
        <v>16</v>
      </c>
      <c r="D27" s="185" t="s">
        <v>136</v>
      </c>
      <c r="E27" s="185"/>
      <c r="F27" s="185"/>
      <c r="G27" s="185" t="s">
        <v>9</v>
      </c>
      <c r="H27" s="188">
        <f>'Z5 Wkład niepieniężny'!H30</f>
        <v>0</v>
      </c>
      <c r="I27" s="188">
        <f>'Z5 Wkład niepieniężny'!I30</f>
        <v>0</v>
      </c>
      <c r="J27" s="188">
        <f>'Z5 Wkład niepieniężny'!J30</f>
        <v>0</v>
      </c>
      <c r="K27" s="188">
        <f>'Z5 Wkład niepieniężny'!K30</f>
        <v>0</v>
      </c>
      <c r="L27" s="188">
        <f>'Z5 Wkład niepieniężny'!L30</f>
        <v>0</v>
      </c>
      <c r="M27" s="187" t="e">
        <f>I27/$I$32</f>
        <v>#DIV/0!</v>
      </c>
      <c r="N27" s="185" t="s">
        <v>79</v>
      </c>
      <c r="P27" s="191">
        <f>IF(I27&lt;=(I32-J32),1,0)</f>
        <v>1</v>
      </c>
      <c r="Q27" s="192">
        <f>IF(J32&lt;=(I32-I27),1,0)</f>
        <v>1</v>
      </c>
      <c r="R27" s="193"/>
      <c r="S27" s="297" t="s">
        <v>428</v>
      </c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</row>
    <row r="28" spans="1:32" s="155" customFormat="1" ht="31" customHeight="1" x14ac:dyDescent="0.2">
      <c r="B28" s="159"/>
      <c r="C28" s="189" t="s">
        <v>368</v>
      </c>
      <c r="D28" s="195" t="s">
        <v>416</v>
      </c>
      <c r="E28" s="196"/>
      <c r="F28" s="195"/>
      <c r="H28" s="197">
        <f>SUMIFS('Z5 Wkład niepieniężny'!$H$31:$H$85,'Z5 Wkład niepieniężny'!$F$31:$F$85,'Z5 Wkład niepieniężny'!$F$19)</f>
        <v>0</v>
      </c>
      <c r="I28" s="197">
        <f>SUMIFS('Z5 Wkład niepieniężny'!$I$31:$I$85,'Z5 Wkład niepieniężny'!$F$31:$F$85,'Z5 Wkład niepieniężny'!$F$19)</f>
        <v>0</v>
      </c>
      <c r="J28" s="197">
        <f>SUMIFS('Z5 Wkład niepieniężny'!$J$31:$J$85,'Z5 Wkład niepieniężny'!$F$31:$F$85,'Z5 Wkład niepieniężny'!$F$19)</f>
        <v>0</v>
      </c>
      <c r="K28" s="197">
        <f>SUMIFS('Z5 Wkład niepieniężny'!$K$31:$K$85,'Z5 Wkład niepieniężny'!$F$31:$F$85,'Z5 Wkład niepieniężny'!$F$19)</f>
        <v>0</v>
      </c>
      <c r="L28" s="197">
        <f>SUMIFS('Z5 Wkład niepieniężny'!$L$31:$L$85,'Z5 Wkład niepieniężny'!$F$31:$F$85,'Z5 Wkład niepieniężny'!$F$19)</f>
        <v>0</v>
      </c>
      <c r="M28" s="198"/>
      <c r="N28" s="198"/>
      <c r="O28" s="198"/>
      <c r="P28" s="199"/>
      <c r="Q28" s="200"/>
    </row>
    <row r="29" spans="1:32" s="155" customFormat="1" ht="51" customHeight="1" x14ac:dyDescent="0.2">
      <c r="B29" s="159"/>
      <c r="C29" s="189" t="s">
        <v>368</v>
      </c>
      <c r="D29" s="301" t="s">
        <v>65</v>
      </c>
      <c r="E29" s="301"/>
      <c r="F29" s="301"/>
      <c r="H29" s="197">
        <f>H27-H28</f>
        <v>0</v>
      </c>
      <c r="I29" s="197">
        <f t="shared" ref="I29:L29" si="2">I27-I28</f>
        <v>0</v>
      </c>
      <c r="J29" s="197">
        <f t="shared" si="2"/>
        <v>0</v>
      </c>
      <c r="K29" s="197">
        <f t="shared" si="2"/>
        <v>0</v>
      </c>
      <c r="L29" s="197">
        <f t="shared" si="2"/>
        <v>0</v>
      </c>
      <c r="M29" s="198"/>
      <c r="N29" s="198"/>
      <c r="O29" s="198"/>
      <c r="P29" s="4"/>
      <c r="Q29" s="192"/>
      <c r="S29" s="201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</row>
    <row r="30" spans="1:32" s="155" customFormat="1" ht="20" customHeight="1" x14ac:dyDescent="0.2">
      <c r="B30" s="159"/>
      <c r="C30" s="185" t="s">
        <v>122</v>
      </c>
      <c r="D30" s="293" t="s">
        <v>87</v>
      </c>
      <c r="E30" s="293"/>
      <c r="F30" s="293"/>
      <c r="G30" s="185" t="s">
        <v>87</v>
      </c>
      <c r="H30" s="188">
        <f>H16</f>
        <v>0</v>
      </c>
      <c r="I30" s="188">
        <f>I16</f>
        <v>0</v>
      </c>
      <c r="J30" s="188">
        <f>J16</f>
        <v>0</v>
      </c>
      <c r="K30" s="188">
        <f>K16</f>
        <v>0</v>
      </c>
      <c r="L30" s="188">
        <f>L16</f>
        <v>0</v>
      </c>
      <c r="M30" s="187" t="e">
        <f>I30/$I$32</f>
        <v>#DIV/0!</v>
      </c>
      <c r="N30" s="185" t="s">
        <v>80</v>
      </c>
      <c r="P30" s="198"/>
      <c r="Q30" s="169"/>
    </row>
    <row r="31" spans="1:32" s="155" customFormat="1" ht="6" customHeight="1" thickBot="1" x14ac:dyDescent="0.25">
      <c r="B31" s="159"/>
      <c r="D31" s="194"/>
      <c r="E31" s="194"/>
      <c r="F31" s="194"/>
      <c r="G31" s="194"/>
      <c r="H31" s="190"/>
      <c r="I31" s="190"/>
      <c r="J31" s="190"/>
      <c r="K31" s="190"/>
      <c r="L31" s="190"/>
      <c r="M31" s="171"/>
      <c r="N31" s="201"/>
      <c r="O31" s="201"/>
      <c r="P31" s="201"/>
      <c r="Q31" s="150"/>
    </row>
    <row r="32" spans="1:32" s="155" customFormat="1" ht="35" customHeight="1" thickBot="1" x14ac:dyDescent="0.25">
      <c r="B32" s="159"/>
      <c r="D32" s="202" t="s">
        <v>81</v>
      </c>
      <c r="E32" s="164"/>
      <c r="F32" s="164"/>
      <c r="G32" s="164"/>
      <c r="H32" s="203">
        <f>H21+H22+H23+H26+H27+H30</f>
        <v>0</v>
      </c>
      <c r="I32" s="203">
        <f t="shared" ref="I32:L32" si="3">I21+I22+I23+I26+I27+I30</f>
        <v>0</v>
      </c>
      <c r="J32" s="203">
        <f t="shared" si="3"/>
        <v>0</v>
      </c>
      <c r="K32" s="203">
        <f t="shared" si="3"/>
        <v>0</v>
      </c>
      <c r="L32" s="204">
        <f t="shared" si="3"/>
        <v>0</v>
      </c>
      <c r="M32" s="205" t="e">
        <f>SUM(M21:M27,M30)</f>
        <v>#DIV/0!</v>
      </c>
      <c r="Q32" s="150"/>
      <c r="R32" s="206"/>
    </row>
    <row r="33" spans="2:19" s="155" customFormat="1" ht="13" customHeight="1" x14ac:dyDescent="0.2">
      <c r="B33" s="175"/>
      <c r="C33" s="156"/>
      <c r="D33" s="156"/>
      <c r="E33" s="156"/>
      <c r="F33" s="156"/>
      <c r="G33" s="156"/>
      <c r="H33" s="156"/>
      <c r="I33" s="156"/>
      <c r="J33" s="207" t="b">
        <f>J32=K32+L32</f>
        <v>1</v>
      </c>
      <c r="K33" s="156"/>
      <c r="L33" s="156"/>
      <c r="M33" s="156"/>
      <c r="N33" s="156"/>
      <c r="O33" s="156"/>
      <c r="P33" s="156"/>
      <c r="Q33" s="208"/>
    </row>
    <row r="34" spans="2:19" s="155" customFormat="1" ht="28" customHeight="1" x14ac:dyDescent="0.2">
      <c r="C34" s="294" t="s">
        <v>100</v>
      </c>
      <c r="D34" s="294"/>
      <c r="E34" s="146"/>
      <c r="F34" s="146"/>
      <c r="G34" s="146"/>
      <c r="H34" s="146"/>
      <c r="I34" s="146"/>
      <c r="J34" s="146"/>
      <c r="K34" s="146"/>
      <c r="L34" s="146"/>
      <c r="M34" s="146"/>
      <c r="N34" s="146"/>
    </row>
    <row r="35" spans="2:19" s="155" customFormat="1" ht="28" customHeight="1" x14ac:dyDescent="0.2">
      <c r="B35" s="181"/>
      <c r="C35" s="294"/>
      <c r="D35" s="294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209"/>
    </row>
    <row r="36" spans="2:19" s="155" customFormat="1" ht="66" customHeight="1" x14ac:dyDescent="0.2">
      <c r="B36" s="159"/>
      <c r="C36" s="158"/>
      <c r="D36" s="156"/>
      <c r="E36" s="156"/>
      <c r="F36" s="156"/>
      <c r="G36" s="156"/>
      <c r="H36" s="183" t="s">
        <v>39</v>
      </c>
      <c r="I36" s="183" t="s">
        <v>67</v>
      </c>
      <c r="J36" s="183" t="s">
        <v>17</v>
      </c>
      <c r="K36" s="183"/>
      <c r="L36" s="183"/>
      <c r="M36" s="183" t="s">
        <v>417</v>
      </c>
      <c r="N36" s="156"/>
      <c r="O36" s="156"/>
      <c r="P36" s="156"/>
      <c r="Q36" s="150"/>
    </row>
    <row r="37" spans="2:19" s="155" customFormat="1" ht="21" customHeight="1" x14ac:dyDescent="0.2">
      <c r="B37" s="159"/>
      <c r="C37" s="158"/>
      <c r="D37" s="176" t="s">
        <v>370</v>
      </c>
      <c r="E37" s="156"/>
      <c r="F37" s="156"/>
      <c r="G37" s="156"/>
      <c r="H37" s="210">
        <f>SUM(H38:H40)</f>
        <v>0</v>
      </c>
      <c r="I37" s="210">
        <f>SUM(I38:I40)</f>
        <v>0</v>
      </c>
      <c r="J37" s="210">
        <f t="shared" ref="J37" si="4">SUM(J38:J40)</f>
        <v>0</v>
      </c>
      <c r="K37" s="4"/>
      <c r="L37" s="4"/>
      <c r="M37" s="4"/>
      <c r="Q37" s="150"/>
    </row>
    <row r="38" spans="2:19" s="155" customFormat="1" ht="23" customHeight="1" x14ac:dyDescent="0.2">
      <c r="B38" s="159"/>
      <c r="C38" s="158"/>
      <c r="D38" s="149" t="s">
        <v>179</v>
      </c>
      <c r="H38" s="211">
        <f>'Z1 Wydatki audytowe'!M18+'Z2 Pozostałe roboty budowla'!M18+'Z3 Prace przygotowawcze'!M18+'Z4 Działania edukacyjne doradcz'!M18+'Z5 Wkład niepieniężny'!M18</f>
        <v>0</v>
      </c>
      <c r="I38" s="211">
        <f>'Z1 Wydatki audytowe'!S18+'Z2 Pozostałe roboty budowla'!S18+'Z3 Prace przygotowawcze'!S18+'Z4 Działania edukacyjne doradcz'!S18+'Z5 Wkład niepieniężny'!S18</f>
        <v>0</v>
      </c>
      <c r="J38" s="211">
        <f>'Z1 Wydatki audytowe'!Z18+'Z2 Pozostałe roboty budowla'!Z18+'Z3 Prace przygotowawcze'!Z18+'Z4 Działania edukacyjne doradcz'!Z18+'Z5 Wkład niepieniężny'!Z18</f>
        <v>0</v>
      </c>
      <c r="K38" s="4"/>
      <c r="L38" s="4"/>
      <c r="M38" s="212" t="e">
        <f>I38/$I$32</f>
        <v>#DIV/0!</v>
      </c>
      <c r="Q38" s="150"/>
    </row>
    <row r="39" spans="2:19" s="155" customFormat="1" ht="24" customHeight="1" x14ac:dyDescent="0.2">
      <c r="B39" s="159"/>
      <c r="D39" s="300" t="s">
        <v>84</v>
      </c>
      <c r="E39" s="300"/>
      <c r="F39" s="300"/>
      <c r="G39" s="213"/>
      <c r="H39" s="211">
        <f>'Z1 Wydatki audytowe'!N18+'Z2 Pozostałe roboty budowla'!N18+'Z3 Prace przygotowawcze'!N18+'Z4 Działania edukacyjne doradcz'!N18+'Z5 Wkład niepieniężny'!N18+H30</f>
        <v>0</v>
      </c>
      <c r="I39" s="211">
        <f>'Z1 Wydatki audytowe'!T18+'Z2 Pozostałe roboty budowla'!T18+'Z3 Prace przygotowawcze'!T18+'Z4 Działania edukacyjne doradcz'!T18+'Z5 Wkład niepieniężny'!T18+I30</f>
        <v>0</v>
      </c>
      <c r="J39" s="211">
        <f>'Z1 Wydatki audytowe'!AA18+'Z2 Pozostałe roboty budowla'!AA18+'Z3 Prace przygotowawcze'!AA18+'Z4 Działania edukacyjne doradcz'!AA18+'Z5 Wkład niepieniężny'!AA18+J30</f>
        <v>0</v>
      </c>
      <c r="K39" s="214"/>
      <c r="L39" s="214"/>
      <c r="M39" s="212" t="e">
        <f t="shared" ref="M39" si="5">I39/$I$32</f>
        <v>#DIV/0!</v>
      </c>
      <c r="N39" s="171"/>
      <c r="Q39" s="150"/>
    </row>
    <row r="40" spans="2:19" s="155" customFormat="1" ht="24" customHeight="1" x14ac:dyDescent="0.2">
      <c r="B40" s="159"/>
      <c r="D40" s="289" t="s">
        <v>83</v>
      </c>
      <c r="E40" s="289"/>
      <c r="F40" s="289"/>
      <c r="G40" s="215"/>
      <c r="H40" s="210">
        <f>SUM(H41:H42)</f>
        <v>0</v>
      </c>
      <c r="I40" s="210">
        <f>SUM(I41:I42)</f>
        <v>0</v>
      </c>
      <c r="J40" s="210">
        <f>SUM(J41:J42)</f>
        <v>0</v>
      </c>
      <c r="K40" s="214"/>
      <c r="L40" s="214"/>
      <c r="M40" s="212" t="e">
        <f>I40/$I$32</f>
        <v>#DIV/0!</v>
      </c>
      <c r="N40" s="171"/>
      <c r="Q40" s="150"/>
    </row>
    <row r="41" spans="2:19" s="155" customFormat="1" ht="24" customHeight="1" x14ac:dyDescent="0.2">
      <c r="B41" s="159"/>
      <c r="D41" s="216" t="s">
        <v>368</v>
      </c>
      <c r="E41" s="213" t="s">
        <v>376</v>
      </c>
      <c r="F41" s="213"/>
      <c r="G41" s="213"/>
      <c r="H41" s="214">
        <f>'Z1 Wydatki audytowe'!O18</f>
        <v>0</v>
      </c>
      <c r="I41" s="214">
        <f>'Z1 Wydatki audytowe'!U18</f>
        <v>0</v>
      </c>
      <c r="J41" s="214">
        <f>'Z1 Wydatki audytowe'!AB18</f>
        <v>0</v>
      </c>
      <c r="N41" s="171"/>
      <c r="Q41" s="150"/>
      <c r="S41" s="214"/>
    </row>
    <row r="42" spans="2:19" s="155" customFormat="1" ht="24" customHeight="1" x14ac:dyDescent="0.2">
      <c r="B42" s="159"/>
      <c r="D42" s="216" t="s">
        <v>368</v>
      </c>
      <c r="E42" s="213" t="s">
        <v>377</v>
      </c>
      <c r="F42" s="213"/>
      <c r="G42" s="213"/>
      <c r="H42" s="214">
        <f>'Z1 Wydatki audytowe'!P18</f>
        <v>0</v>
      </c>
      <c r="I42" s="214">
        <f>'Z1 Wydatki audytowe'!V18</f>
        <v>0</v>
      </c>
      <c r="J42" s="214">
        <f>'Z1 Wydatki audytowe'!AC18</f>
        <v>0</v>
      </c>
      <c r="K42" s="214"/>
      <c r="L42" s="214"/>
      <c r="M42" s="217"/>
      <c r="N42" s="171"/>
      <c r="Q42" s="150"/>
    </row>
    <row r="43" spans="2:19" s="155" customFormat="1" x14ac:dyDescent="0.2">
      <c r="B43" s="159"/>
      <c r="H43" s="218" t="b">
        <f>SUM(H38:H40)=H32</f>
        <v>1</v>
      </c>
      <c r="I43" s="218" t="b">
        <f>SUM(I38:I40)=I32</f>
        <v>1</v>
      </c>
      <c r="J43" s="218" t="b">
        <f>SUM(J38:J40)=J32</f>
        <v>1</v>
      </c>
      <c r="K43" s="219"/>
      <c r="L43" s="219"/>
      <c r="M43" s="220" t="e">
        <f>SUM(M38:M40)</f>
        <v>#DIV/0!</v>
      </c>
      <c r="Q43" s="150"/>
    </row>
    <row r="44" spans="2:19" s="155" customFormat="1" x14ac:dyDescent="0.2">
      <c r="B44" s="159"/>
      <c r="C44" s="156"/>
      <c r="D44" s="156"/>
      <c r="E44" s="156"/>
      <c r="F44" s="156"/>
      <c r="G44" s="156"/>
      <c r="H44" s="278"/>
      <c r="I44" s="278"/>
      <c r="J44" s="278"/>
      <c r="K44" s="279"/>
      <c r="L44" s="279"/>
      <c r="M44" s="280"/>
      <c r="N44" s="156"/>
      <c r="O44" s="156"/>
      <c r="P44" s="156"/>
      <c r="Q44" s="150"/>
    </row>
    <row r="45" spans="2:19" s="155" customFormat="1" ht="68" x14ac:dyDescent="0.2">
      <c r="B45" s="159"/>
      <c r="C45" s="221"/>
      <c r="D45" s="291" t="s">
        <v>135</v>
      </c>
      <c r="E45" s="291"/>
      <c r="F45" s="291"/>
      <c r="G45" s="183"/>
      <c r="H45" s="183" t="s">
        <v>39</v>
      </c>
      <c r="I45" s="183" t="s">
        <v>67</v>
      </c>
      <c r="J45" s="183" t="s">
        <v>356</v>
      </c>
      <c r="K45" s="183" t="s">
        <v>380</v>
      </c>
      <c r="L45" s="183" t="s">
        <v>359</v>
      </c>
      <c r="M45" s="183" t="s">
        <v>417</v>
      </c>
      <c r="N45" s="183" t="s">
        <v>373</v>
      </c>
      <c r="O45" s="156"/>
      <c r="P45" s="156"/>
      <c r="Q45" s="150"/>
    </row>
    <row r="46" spans="2:19" s="155" customFormat="1" ht="30" customHeight="1" x14ac:dyDescent="0.2">
      <c r="B46" s="159"/>
      <c r="C46" s="222" t="s">
        <v>423</v>
      </c>
      <c r="D46" s="223"/>
      <c r="E46" s="156"/>
      <c r="F46" s="156"/>
      <c r="G46" s="156"/>
      <c r="H46" s="210"/>
      <c r="I46" s="210"/>
      <c r="J46" s="210"/>
      <c r="K46" s="210"/>
      <c r="L46" s="210"/>
      <c r="M46" s="224"/>
      <c r="N46" s="156"/>
      <c r="O46" s="156"/>
      <c r="P46" s="156"/>
      <c r="Q46" s="150"/>
    </row>
    <row r="47" spans="2:19" s="155" customFormat="1" x14ac:dyDescent="0.2">
      <c r="B47" s="159"/>
      <c r="C47" s="155" t="str">
        <f>C23</f>
        <v>Zadanie 3</v>
      </c>
      <c r="D47" s="155" t="str">
        <f>D23</f>
        <v>Prace przygotowawcze</v>
      </c>
      <c r="H47" s="214">
        <f>H23</f>
        <v>0</v>
      </c>
      <c r="I47" s="214">
        <f t="shared" ref="I47:L47" si="6">I23</f>
        <v>0</v>
      </c>
      <c r="J47" s="214">
        <f t="shared" si="6"/>
        <v>0</v>
      </c>
      <c r="K47" s="214">
        <f t="shared" si="6"/>
        <v>0</v>
      </c>
      <c r="L47" s="214">
        <f t="shared" si="6"/>
        <v>0</v>
      </c>
      <c r="M47" s="212">
        <f>IF(I14=0,0,I47/I14)</f>
        <v>0</v>
      </c>
      <c r="N47" s="212">
        <v>0.05</v>
      </c>
      <c r="O47" s="225" t="str">
        <f>IF(M47&gt;N47,"Uwaga! Przekroczenie limitu","")</f>
        <v/>
      </c>
      <c r="Q47" s="150"/>
    </row>
    <row r="48" spans="2:19" s="155" customFormat="1" ht="37" x14ac:dyDescent="0.2">
      <c r="B48" s="159"/>
      <c r="C48" s="158"/>
      <c r="D48" s="149"/>
      <c r="H48" s="211"/>
      <c r="I48" s="211"/>
      <c r="J48" s="211"/>
      <c r="K48" s="211"/>
      <c r="L48" s="211"/>
      <c r="M48" s="212"/>
      <c r="Q48" s="150"/>
    </row>
    <row r="49" spans="2:19" s="155" customFormat="1" x14ac:dyDescent="0.2">
      <c r="B49" s="159"/>
      <c r="C49" s="226" t="s">
        <v>424</v>
      </c>
      <c r="D49" s="226"/>
      <c r="E49" s="226"/>
      <c r="F49" s="226"/>
      <c r="G49" s="226"/>
      <c r="H49" s="210"/>
      <c r="I49" s="210"/>
      <c r="J49" s="210"/>
      <c r="K49" s="210"/>
      <c r="L49" s="210"/>
      <c r="M49" s="224"/>
      <c r="N49" s="156"/>
      <c r="O49" s="156"/>
      <c r="P49" s="156"/>
      <c r="Q49" s="150"/>
    </row>
    <row r="50" spans="2:19" s="155" customFormat="1" x14ac:dyDescent="0.2">
      <c r="B50" s="159"/>
      <c r="C50" s="155" t="str">
        <f>C22</f>
        <v>Zadanie 2</v>
      </c>
      <c r="D50" s="155" t="str">
        <f>D22</f>
        <v>Pozostałe roboty budowlane</v>
      </c>
      <c r="H50" s="214">
        <f>H22</f>
        <v>0</v>
      </c>
      <c r="I50" s="214">
        <f t="shared" ref="I50:L50" si="7">I22</f>
        <v>0</v>
      </c>
      <c r="J50" s="214">
        <f t="shared" si="7"/>
        <v>0</v>
      </c>
      <c r="K50" s="214">
        <f t="shared" si="7"/>
        <v>0</v>
      </c>
      <c r="L50" s="214">
        <f t="shared" si="7"/>
        <v>0</v>
      </c>
      <c r="M50" s="302">
        <f>IF(I14=0,0,SUM(I50:I52)/I14)</f>
        <v>0</v>
      </c>
      <c r="N50" s="302">
        <v>0.15</v>
      </c>
      <c r="Q50" s="150"/>
    </row>
    <row r="51" spans="2:19" s="155" customFormat="1" x14ac:dyDescent="0.2">
      <c r="B51" s="159"/>
      <c r="C51" s="155" t="str">
        <f>C23</f>
        <v>Zadanie 3</v>
      </c>
      <c r="D51" s="155" t="str">
        <f>D25</f>
        <v>Prace przygotowawcze NIE dot. wydatków wynikających z audytu</v>
      </c>
      <c r="H51" s="214">
        <f>H25</f>
        <v>0</v>
      </c>
      <c r="I51" s="214">
        <f t="shared" ref="I51:L51" si="8">I25</f>
        <v>0</v>
      </c>
      <c r="J51" s="214">
        <f t="shared" si="8"/>
        <v>0</v>
      </c>
      <c r="K51" s="214">
        <f t="shared" si="8"/>
        <v>0</v>
      </c>
      <c r="L51" s="214">
        <f t="shared" si="8"/>
        <v>0</v>
      </c>
      <c r="M51" s="302"/>
      <c r="N51" s="302"/>
      <c r="O51" s="225" t="str">
        <f>IF(M50&gt;N50,"Uwaga! Przekroczenie limitu","")</f>
        <v/>
      </c>
      <c r="Q51" s="150"/>
    </row>
    <row r="52" spans="2:19" s="155" customFormat="1" x14ac:dyDescent="0.2">
      <c r="B52" s="159"/>
      <c r="C52" s="155" t="str">
        <f>C27</f>
        <v>Zadanie 5</v>
      </c>
      <c r="D52" s="155" t="str">
        <f>D27</f>
        <v>Wkład niepieniężny (Nieruchomości)</v>
      </c>
      <c r="H52" s="214">
        <f>H27</f>
        <v>0</v>
      </c>
      <c r="I52" s="214">
        <f t="shared" ref="I52:L52" si="9">I27</f>
        <v>0</v>
      </c>
      <c r="J52" s="214">
        <f t="shared" si="9"/>
        <v>0</v>
      </c>
      <c r="K52" s="214">
        <f t="shared" si="9"/>
        <v>0</v>
      </c>
      <c r="L52" s="214">
        <f t="shared" si="9"/>
        <v>0</v>
      </c>
      <c r="M52" s="302"/>
      <c r="N52" s="302"/>
      <c r="Q52" s="150"/>
    </row>
    <row r="53" spans="2:19" s="155" customFormat="1" ht="37" x14ac:dyDescent="0.2">
      <c r="B53" s="159"/>
      <c r="C53" s="158"/>
      <c r="D53" s="149"/>
      <c r="H53" s="211"/>
      <c r="I53" s="211"/>
      <c r="J53" s="211"/>
      <c r="K53" s="211"/>
      <c r="L53" s="211"/>
      <c r="M53" s="212"/>
      <c r="Q53" s="150"/>
    </row>
    <row r="54" spans="2:19" s="155" customFormat="1" x14ac:dyDescent="0.2">
      <c r="B54" s="159"/>
      <c r="C54" s="226" t="s">
        <v>425</v>
      </c>
      <c r="D54" s="176"/>
      <c r="E54" s="156"/>
      <c r="F54" s="156"/>
      <c r="G54" s="156"/>
      <c r="H54" s="210"/>
      <c r="I54" s="210"/>
      <c r="J54" s="210"/>
      <c r="K54" s="210"/>
      <c r="L54" s="210"/>
      <c r="M54" s="224"/>
      <c r="N54" s="156"/>
      <c r="O54" s="156"/>
      <c r="P54" s="156"/>
      <c r="Q54" s="150"/>
    </row>
    <row r="55" spans="2:19" s="155" customFormat="1" x14ac:dyDescent="0.2">
      <c r="B55" s="159"/>
      <c r="C55" s="155" t="str">
        <f>C27</f>
        <v>Zadanie 5</v>
      </c>
      <c r="D55" s="155" t="str">
        <f>D27</f>
        <v>Wkład niepieniężny (Nieruchomości)</v>
      </c>
      <c r="H55" s="214">
        <f>H27</f>
        <v>0</v>
      </c>
      <c r="I55" s="214">
        <f t="shared" ref="I55:L55" si="10">I27</f>
        <v>0</v>
      </c>
      <c r="J55" s="214">
        <f t="shared" si="10"/>
        <v>0</v>
      </c>
      <c r="K55" s="214">
        <f t="shared" si="10"/>
        <v>0</v>
      </c>
      <c r="L55" s="214">
        <f t="shared" si="10"/>
        <v>0</v>
      </c>
      <c r="M55" s="212">
        <f>IF(I14=0,0,I55/I14)</f>
        <v>0</v>
      </c>
      <c r="N55" s="212">
        <f>IF(I27=0,10%,IF(I27=I29,15%,10%))</f>
        <v>0.1</v>
      </c>
      <c r="O55" s="225" t="str">
        <f>IF(M55&gt;N55,"Uwaga! Przekroczenie limitu","")</f>
        <v/>
      </c>
      <c r="Q55" s="150"/>
    </row>
    <row r="56" spans="2:19" s="155" customFormat="1" x14ac:dyDescent="0.2">
      <c r="B56" s="159"/>
      <c r="Q56" s="150"/>
    </row>
    <row r="57" spans="2:19" s="155" customFormat="1" x14ac:dyDescent="0.2">
      <c r="B57" s="159"/>
      <c r="C57" s="226" t="s">
        <v>426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0"/>
    </row>
    <row r="58" spans="2:19" s="155" customFormat="1" x14ac:dyDescent="0.2">
      <c r="B58" s="159"/>
      <c r="C58" s="155" t="str">
        <f>C26</f>
        <v>Zadanie 4</v>
      </c>
      <c r="D58" s="155" t="str">
        <f>D26</f>
        <v>Działania edukacyjne/doradcze</v>
      </c>
      <c r="H58" s="214">
        <f>H26</f>
        <v>0</v>
      </c>
      <c r="I58" s="214">
        <f t="shared" ref="I58:L58" si="11">I26</f>
        <v>0</v>
      </c>
      <c r="J58" s="214">
        <f t="shared" si="11"/>
        <v>0</v>
      </c>
      <c r="K58" s="214">
        <f t="shared" si="11"/>
        <v>0</v>
      </c>
      <c r="L58" s="214">
        <f t="shared" si="11"/>
        <v>0</v>
      </c>
      <c r="M58" s="212">
        <f>IF(I14=0,0,I58/I14)</f>
        <v>0</v>
      </c>
      <c r="N58" s="212">
        <v>0.05</v>
      </c>
      <c r="O58" s="225" t="str">
        <f>IF(M58&gt;N58,"Uwaga! Przekroczenie limitu","")</f>
        <v/>
      </c>
      <c r="Q58" s="150"/>
    </row>
    <row r="59" spans="2:19" s="155" customFormat="1" ht="37" x14ac:dyDescent="0.2">
      <c r="B59" s="159"/>
      <c r="C59" s="158"/>
      <c r="D59" s="149"/>
      <c r="H59" s="211"/>
      <c r="I59" s="211"/>
      <c r="J59" s="211"/>
      <c r="K59" s="211"/>
      <c r="L59" s="211"/>
      <c r="M59" s="217"/>
      <c r="Q59" s="150"/>
    </row>
    <row r="60" spans="2:19" s="155" customFormat="1" x14ac:dyDescent="0.2">
      <c r="B60" s="159"/>
      <c r="C60" s="226" t="s">
        <v>427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0"/>
    </row>
    <row r="61" spans="2:19" s="155" customFormat="1" x14ac:dyDescent="0.2">
      <c r="B61" s="159"/>
      <c r="C61" s="155" t="str">
        <f>C30</f>
        <v>Zadanie 6</v>
      </c>
      <c r="D61" s="155" t="str">
        <f>D30</f>
        <v>Koszty pośrednie</v>
      </c>
      <c r="H61" s="214">
        <f>H30</f>
        <v>0</v>
      </c>
      <c r="I61" s="214">
        <f t="shared" ref="I61:L61" si="12">I30</f>
        <v>0</v>
      </c>
      <c r="J61" s="214">
        <f t="shared" si="12"/>
        <v>0</v>
      </c>
      <c r="K61" s="214">
        <f t="shared" si="12"/>
        <v>0</v>
      </c>
      <c r="L61" s="214">
        <f t="shared" si="12"/>
        <v>0</v>
      </c>
      <c r="M61" s="212">
        <f>IF(I15=0,0,I61/I15)</f>
        <v>0</v>
      </c>
      <c r="N61" s="212">
        <v>7.0000000000000007E-2</v>
      </c>
      <c r="O61" s="225" t="str">
        <f>IF(M61&gt;N61,"Uwaga! Przekroczenie limitu","")</f>
        <v/>
      </c>
      <c r="Q61" s="150"/>
      <c r="S61" s="155" t="s">
        <v>429</v>
      </c>
    </row>
    <row r="62" spans="2:19" s="155" customFormat="1" ht="37" x14ac:dyDescent="0.2">
      <c r="B62" s="175"/>
      <c r="C62" s="221"/>
      <c r="D62" s="176"/>
      <c r="E62" s="156"/>
      <c r="F62" s="156"/>
      <c r="G62" s="156"/>
      <c r="H62" s="210"/>
      <c r="I62" s="210"/>
      <c r="J62" s="210"/>
      <c r="K62" s="210"/>
      <c r="L62" s="210"/>
      <c r="M62" s="224"/>
      <c r="N62" s="156"/>
      <c r="O62" s="156"/>
      <c r="P62" s="156"/>
      <c r="Q62" s="208"/>
    </row>
    <row r="63" spans="2:19" s="155" customFormat="1" x14ac:dyDescent="0.2">
      <c r="H63" s="218"/>
      <c r="I63" s="218"/>
      <c r="J63" s="218"/>
      <c r="K63" s="219"/>
      <c r="L63" s="219"/>
      <c r="M63" s="220"/>
    </row>
    <row r="64" spans="2:19" s="155" customFormat="1" x14ac:dyDescent="0.2">
      <c r="H64" s="218"/>
      <c r="I64" s="218"/>
      <c r="J64" s="218"/>
      <c r="K64" s="219"/>
      <c r="L64" s="219"/>
      <c r="M64" s="220"/>
    </row>
    <row r="65" spans="2:18" s="155" customFormat="1" ht="28" customHeight="1" x14ac:dyDescent="0.2">
      <c r="C65" s="294" t="s">
        <v>99</v>
      </c>
      <c r="D65" s="294"/>
      <c r="E65" s="294"/>
      <c r="F65" s="294"/>
      <c r="G65" s="160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6" spans="2:18" s="155" customFormat="1" ht="22" customHeight="1" x14ac:dyDescent="0.2">
      <c r="B66" s="227"/>
      <c r="C66" s="294"/>
      <c r="D66" s="294"/>
      <c r="E66" s="294"/>
      <c r="F66" s="294"/>
      <c r="G66" s="157"/>
      <c r="H66" s="162"/>
      <c r="I66" s="162"/>
      <c r="J66" s="162"/>
      <c r="K66" s="162"/>
      <c r="L66" s="162"/>
      <c r="M66" s="162"/>
      <c r="N66" s="162"/>
      <c r="O66" s="162"/>
      <c r="P66" s="162"/>
      <c r="Q66" s="209"/>
    </row>
    <row r="67" spans="2:18" s="155" customFormat="1" ht="33" customHeight="1" thickBot="1" x14ac:dyDescent="0.25">
      <c r="B67" s="159"/>
      <c r="H67" s="4" t="s">
        <v>39</v>
      </c>
      <c r="I67" s="4" t="s">
        <v>67</v>
      </c>
      <c r="Q67" s="150"/>
    </row>
    <row r="68" spans="2:18" s="155" customFormat="1" ht="26" customHeight="1" thickBot="1" x14ac:dyDescent="0.25">
      <c r="B68" s="159"/>
      <c r="D68" s="295" t="s">
        <v>381</v>
      </c>
      <c r="E68" s="296"/>
      <c r="F68" s="296"/>
      <c r="G68" s="228"/>
      <c r="H68" s="229">
        <f>J32</f>
        <v>0</v>
      </c>
      <c r="I68" s="230">
        <f>H68</f>
        <v>0</v>
      </c>
      <c r="Q68" s="150"/>
    </row>
    <row r="69" spans="2:18" s="155" customFormat="1" ht="26" customHeight="1" x14ac:dyDescent="0.2">
      <c r="B69" s="159"/>
      <c r="D69" s="292" t="s">
        <v>85</v>
      </c>
      <c r="E69" s="289"/>
      <c r="F69" s="289"/>
      <c r="G69" s="231"/>
      <c r="H69" s="52"/>
      <c r="I69" s="53"/>
      <c r="Q69" s="150"/>
    </row>
    <row r="70" spans="2:18" s="155" customFormat="1" ht="26" customHeight="1" x14ac:dyDescent="0.2">
      <c r="B70" s="159"/>
      <c r="D70" s="287" t="s">
        <v>34</v>
      </c>
      <c r="E70" s="288"/>
      <c r="F70" s="288"/>
      <c r="G70" s="232"/>
      <c r="H70" s="52"/>
      <c r="I70" s="53"/>
      <c r="Q70" s="150"/>
    </row>
    <row r="71" spans="2:18" s="155" customFormat="1" ht="33" customHeight="1" x14ac:dyDescent="0.2">
      <c r="B71" s="159"/>
      <c r="D71" s="285" t="s">
        <v>35</v>
      </c>
      <c r="E71" s="286"/>
      <c r="F71" s="286"/>
      <c r="G71" s="233"/>
      <c r="H71" s="52"/>
      <c r="I71" s="53"/>
      <c r="Q71" s="150"/>
    </row>
    <row r="72" spans="2:18" s="155" customFormat="1" ht="26" customHeight="1" x14ac:dyDescent="0.2">
      <c r="B72" s="159"/>
      <c r="D72" s="287" t="s">
        <v>36</v>
      </c>
      <c r="E72" s="288"/>
      <c r="F72" s="288"/>
      <c r="G72" s="232"/>
      <c r="H72" s="52"/>
      <c r="I72" s="53"/>
      <c r="Q72" s="150"/>
    </row>
    <row r="73" spans="2:18" s="155" customFormat="1" ht="26" customHeight="1" thickBot="1" x14ac:dyDescent="0.25">
      <c r="B73" s="159"/>
      <c r="D73" s="306" t="s">
        <v>37</v>
      </c>
      <c r="E73" s="307"/>
      <c r="F73" s="307"/>
      <c r="G73" s="234"/>
      <c r="H73" s="52"/>
      <c r="I73" s="53"/>
      <c r="Q73" s="150"/>
    </row>
    <row r="74" spans="2:18" s="155" customFormat="1" ht="26" customHeight="1" thickBot="1" x14ac:dyDescent="0.25">
      <c r="B74" s="159"/>
      <c r="D74" s="295" t="s">
        <v>38</v>
      </c>
      <c r="E74" s="296"/>
      <c r="F74" s="296"/>
      <c r="G74" s="228"/>
      <c r="H74" s="235">
        <f>SUM(H68:H73)</f>
        <v>0</v>
      </c>
      <c r="I74" s="236">
        <f>SUM(I68:I73)</f>
        <v>0</v>
      </c>
      <c r="Q74" s="150"/>
    </row>
    <row r="75" spans="2:18" s="155" customFormat="1" x14ac:dyDescent="0.2">
      <c r="B75" s="175"/>
      <c r="C75" s="156"/>
      <c r="D75" s="176"/>
      <c r="E75" s="176"/>
      <c r="F75" s="176"/>
      <c r="G75" s="176"/>
      <c r="H75" s="176"/>
      <c r="I75" s="176"/>
      <c r="J75" s="156"/>
      <c r="K75" s="156"/>
      <c r="L75" s="156"/>
      <c r="M75" s="156"/>
      <c r="N75" s="156"/>
      <c r="O75" s="156"/>
      <c r="P75" s="156"/>
      <c r="Q75" s="208"/>
    </row>
    <row r="76" spans="2:18" s="139" customFormat="1" ht="15" x14ac:dyDescent="0.2"/>
    <row r="77" spans="2:18" s="139" customFormat="1" ht="15" hidden="1" x14ac:dyDescent="0.2"/>
    <row r="78" spans="2:18" s="139" customFormat="1" ht="15" hidden="1" x14ac:dyDescent="0.2"/>
    <row r="79" spans="2:18" s="139" customFormat="1" ht="15" hidden="1" x14ac:dyDescent="0.2">
      <c r="D79" s="139" t="s">
        <v>369</v>
      </c>
      <c r="F79" s="139" t="s">
        <v>176</v>
      </c>
      <c r="G79" s="139" t="e">
        <f>IF(O81=0,"NIE","TAK")</f>
        <v>#REF!</v>
      </c>
    </row>
    <row r="80" spans="2:18" s="139" customFormat="1" ht="15" hidden="1" x14ac:dyDescent="0.2"/>
    <row r="81" spans="3:15" s="139" customFormat="1" ht="15" hidden="1" x14ac:dyDescent="0.2">
      <c r="O81" s="139" t="e">
        <f>SUM(O82:O97)</f>
        <v>#REF!</v>
      </c>
    </row>
    <row r="82" spans="3:15" s="139" customFormat="1" ht="15" hidden="1" x14ac:dyDescent="0.2">
      <c r="C82" s="139" t="str">
        <f>'Dane wejściowe'!B45</f>
        <v>Nr obiektu</v>
      </c>
      <c r="D82" s="139" t="str">
        <f>'Dane wejściowe'!C45</f>
        <v>Nazwa obiektu</v>
      </c>
      <c r="E82" s="139" t="str">
        <f>'Dane wejściowe'!D45</f>
        <v>Nazwa podmiotu</v>
      </c>
      <c r="F82" s="139" t="e">
        <f>'Dane wejściowe'!#REF!</f>
        <v>#REF!</v>
      </c>
      <c r="G82" s="139" t="e">
        <f>'Dane wejściowe'!#REF!</f>
        <v>#REF!</v>
      </c>
      <c r="H82" s="139" t="e">
        <f>'Dane wejściowe'!#REF!</f>
        <v>#REF!</v>
      </c>
      <c r="I82" s="139" t="e">
        <f>'Dane wejściowe'!#REF!</f>
        <v>#REF!</v>
      </c>
      <c r="J82" s="139">
        <f>'Dane wejściowe'!I35</f>
        <v>0</v>
      </c>
      <c r="K82" s="139" t="e">
        <f>'Dane wejściowe'!#REF!</f>
        <v>#REF!</v>
      </c>
      <c r="L82" s="139" t="e">
        <f>'Dane wejściowe'!#REF!</f>
        <v>#REF!</v>
      </c>
      <c r="M82" s="139" t="e">
        <f>'Dane wejściowe'!#REF!</f>
        <v>#REF!</v>
      </c>
      <c r="N82" s="139" t="e">
        <f>'Dane wejściowe'!#REF!</f>
        <v>#REF!</v>
      </c>
      <c r="O82" s="139" t="e">
        <f>IF(F83=$F$79,1,0)</f>
        <v>#REF!</v>
      </c>
    </row>
    <row r="83" spans="3:15" s="139" customFormat="1" ht="15" hidden="1" x14ac:dyDescent="0.2">
      <c r="C83" s="139" t="str">
        <f>'Dane wejściowe'!B46</f>
        <v>Obiekt 1</v>
      </c>
      <c r="D83" s="139">
        <f>'Dane wejściowe'!C46</f>
        <v>0</v>
      </c>
      <c r="E83" s="139">
        <f>'Dane wejściowe'!D46</f>
        <v>0</v>
      </c>
      <c r="F83" s="139" t="e">
        <f>'Dane wejściowe'!#REF!</f>
        <v>#REF!</v>
      </c>
      <c r="G83" s="139" t="e">
        <f>'Dane wejściowe'!#REF!</f>
        <v>#REF!</v>
      </c>
      <c r="H83" s="139" t="e">
        <f>'Dane wejściowe'!#REF!</f>
        <v>#REF!</v>
      </c>
      <c r="I83" s="139" t="e">
        <f>'Dane wejściowe'!#REF!</f>
        <v>#REF!</v>
      </c>
      <c r="J83" s="139">
        <f>'Dane wejściowe'!I36</f>
        <v>0</v>
      </c>
      <c r="K83" s="139" t="e">
        <f>'Dane wejściowe'!#REF!</f>
        <v>#REF!</v>
      </c>
      <c r="L83" s="139" t="e">
        <f>'Dane wejściowe'!#REF!</f>
        <v>#REF!</v>
      </c>
      <c r="M83" s="139" t="e">
        <f>'Dane wejściowe'!#REF!</f>
        <v>#REF!</v>
      </c>
      <c r="N83" s="139" t="e">
        <f>'Dane wejściowe'!#REF!</f>
        <v>#REF!</v>
      </c>
      <c r="O83" s="139" t="e">
        <f t="shared" ref="O83:O97" si="13">IF(F84=$F$79,1,0)</f>
        <v>#REF!</v>
      </c>
    </row>
    <row r="84" spans="3:15" s="139" customFormat="1" ht="15" hidden="1" x14ac:dyDescent="0.2">
      <c r="C84" s="139" t="str">
        <f>'Dane wejściowe'!B47</f>
        <v>Obiekt 2</v>
      </c>
      <c r="D84" s="139">
        <f>'Dane wejściowe'!C47</f>
        <v>0</v>
      </c>
      <c r="E84" s="139">
        <f>'Dane wejściowe'!D47</f>
        <v>0</v>
      </c>
      <c r="F84" s="139" t="e">
        <f>'Dane wejściowe'!#REF!</f>
        <v>#REF!</v>
      </c>
      <c r="G84" s="139" t="e">
        <f>'Dane wejściowe'!#REF!</f>
        <v>#REF!</v>
      </c>
      <c r="H84" s="139" t="e">
        <f>'Dane wejściowe'!#REF!</f>
        <v>#REF!</v>
      </c>
      <c r="I84" s="139" t="e">
        <f>'Dane wejściowe'!#REF!</f>
        <v>#REF!</v>
      </c>
      <c r="J84" s="139">
        <f>'Dane wejściowe'!I37</f>
        <v>0</v>
      </c>
      <c r="K84" s="139" t="e">
        <f>'Dane wejściowe'!#REF!</f>
        <v>#REF!</v>
      </c>
      <c r="L84" s="139" t="e">
        <f>'Dane wejściowe'!#REF!</f>
        <v>#REF!</v>
      </c>
      <c r="M84" s="139" t="e">
        <f>'Dane wejściowe'!#REF!</f>
        <v>#REF!</v>
      </c>
      <c r="N84" s="139" t="e">
        <f>'Dane wejściowe'!#REF!</f>
        <v>#REF!</v>
      </c>
      <c r="O84" s="139" t="e">
        <f t="shared" si="13"/>
        <v>#REF!</v>
      </c>
    </row>
    <row r="85" spans="3:15" s="139" customFormat="1" ht="15" hidden="1" x14ac:dyDescent="0.2">
      <c r="C85" s="139" t="str">
        <f>'Dane wejściowe'!B48</f>
        <v>Obiekt 3</v>
      </c>
      <c r="D85" s="139">
        <f>'Dane wejściowe'!C48</f>
        <v>0</v>
      </c>
      <c r="E85" s="139">
        <f>'Dane wejściowe'!D48</f>
        <v>0</v>
      </c>
      <c r="F85" s="139" t="e">
        <f>'Dane wejściowe'!#REF!</f>
        <v>#REF!</v>
      </c>
      <c r="G85" s="139" t="e">
        <f>'Dane wejściowe'!#REF!</f>
        <v>#REF!</v>
      </c>
      <c r="H85" s="139" t="e">
        <f>'Dane wejściowe'!#REF!</f>
        <v>#REF!</v>
      </c>
      <c r="I85" s="139" t="e">
        <f>'Dane wejściowe'!#REF!</f>
        <v>#REF!</v>
      </c>
      <c r="J85" s="139">
        <f>'Dane wejściowe'!I38</f>
        <v>0</v>
      </c>
      <c r="K85" s="139" t="e">
        <f>'Dane wejściowe'!#REF!</f>
        <v>#REF!</v>
      </c>
      <c r="L85" s="139" t="e">
        <f>'Dane wejściowe'!#REF!</f>
        <v>#REF!</v>
      </c>
      <c r="M85" s="139" t="e">
        <f>'Dane wejściowe'!#REF!</f>
        <v>#REF!</v>
      </c>
      <c r="N85" s="139" t="e">
        <f>'Dane wejściowe'!#REF!</f>
        <v>#REF!</v>
      </c>
      <c r="O85" s="139" t="e">
        <f t="shared" si="13"/>
        <v>#REF!</v>
      </c>
    </row>
    <row r="86" spans="3:15" s="139" customFormat="1" ht="15" hidden="1" x14ac:dyDescent="0.2">
      <c r="C86" s="139" t="str">
        <f>'Dane wejściowe'!B49</f>
        <v>Obiekt 4</v>
      </c>
      <c r="D86" s="139">
        <f>'Dane wejściowe'!C49</f>
        <v>0</v>
      </c>
      <c r="E86" s="139">
        <f>'Dane wejściowe'!D49</f>
        <v>0</v>
      </c>
      <c r="F86" s="139" t="e">
        <f>'Dane wejściowe'!#REF!</f>
        <v>#REF!</v>
      </c>
      <c r="G86" s="139" t="e">
        <f>'Dane wejściowe'!#REF!</f>
        <v>#REF!</v>
      </c>
      <c r="H86" s="139" t="e">
        <f>'Dane wejściowe'!#REF!</f>
        <v>#REF!</v>
      </c>
      <c r="I86" s="139" t="e">
        <f>'Dane wejściowe'!#REF!</f>
        <v>#REF!</v>
      </c>
      <c r="J86" s="139">
        <f>'Dane wejściowe'!I39</f>
        <v>0</v>
      </c>
      <c r="K86" s="139" t="e">
        <f>'Dane wejściowe'!#REF!</f>
        <v>#REF!</v>
      </c>
      <c r="L86" s="139" t="e">
        <f>'Dane wejściowe'!#REF!</f>
        <v>#REF!</v>
      </c>
      <c r="M86" s="139" t="e">
        <f>'Dane wejściowe'!#REF!</f>
        <v>#REF!</v>
      </c>
      <c r="N86" s="139" t="e">
        <f>'Dane wejściowe'!#REF!</f>
        <v>#REF!</v>
      </c>
      <c r="O86" s="139" t="e">
        <f t="shared" si="13"/>
        <v>#REF!</v>
      </c>
    </row>
    <row r="87" spans="3:15" s="139" customFormat="1" ht="15" hidden="1" x14ac:dyDescent="0.2">
      <c r="C87" s="139" t="str">
        <f>'Dane wejściowe'!B50</f>
        <v>Obiekt 5</v>
      </c>
      <c r="D87" s="139">
        <f>'Dane wejściowe'!C50</f>
        <v>0</v>
      </c>
      <c r="E87" s="139">
        <f>'Dane wejściowe'!D50</f>
        <v>0</v>
      </c>
      <c r="F87" s="139" t="e">
        <f>'Dane wejściowe'!#REF!</f>
        <v>#REF!</v>
      </c>
      <c r="G87" s="139" t="e">
        <f>'Dane wejściowe'!#REF!</f>
        <v>#REF!</v>
      </c>
      <c r="H87" s="139" t="e">
        <f>'Dane wejściowe'!#REF!</f>
        <v>#REF!</v>
      </c>
      <c r="I87" s="139" t="e">
        <f>'Dane wejściowe'!#REF!</f>
        <v>#REF!</v>
      </c>
      <c r="J87" s="139">
        <f>'Dane wejściowe'!I40</f>
        <v>0</v>
      </c>
      <c r="K87" s="139" t="e">
        <f>'Dane wejściowe'!#REF!</f>
        <v>#REF!</v>
      </c>
      <c r="L87" s="139" t="e">
        <f>'Dane wejściowe'!#REF!</f>
        <v>#REF!</v>
      </c>
      <c r="M87" s="139" t="e">
        <f>'Dane wejściowe'!#REF!</f>
        <v>#REF!</v>
      </c>
      <c r="N87" s="139" t="e">
        <f>'Dane wejściowe'!#REF!</f>
        <v>#REF!</v>
      </c>
      <c r="O87" s="139" t="e">
        <f t="shared" si="13"/>
        <v>#REF!</v>
      </c>
    </row>
    <row r="88" spans="3:15" s="139" customFormat="1" ht="15" hidden="1" x14ac:dyDescent="0.2">
      <c r="C88" s="139" t="str">
        <f>'Dane wejściowe'!B51</f>
        <v>Obiekt 6</v>
      </c>
      <c r="D88" s="139">
        <f>'Dane wejściowe'!C51</f>
        <v>0</v>
      </c>
      <c r="E88" s="139">
        <f>'Dane wejściowe'!D51</f>
        <v>0</v>
      </c>
      <c r="F88" s="139" t="e">
        <f>'Dane wejściowe'!#REF!</f>
        <v>#REF!</v>
      </c>
      <c r="G88" s="139" t="e">
        <f>'Dane wejściowe'!#REF!</f>
        <v>#REF!</v>
      </c>
      <c r="H88" s="139" t="e">
        <f>'Dane wejściowe'!#REF!</f>
        <v>#REF!</v>
      </c>
      <c r="I88" s="139" t="e">
        <f>'Dane wejściowe'!#REF!</f>
        <v>#REF!</v>
      </c>
      <c r="J88" s="139">
        <f>'Dane wejściowe'!I41</f>
        <v>0</v>
      </c>
      <c r="K88" s="139" t="e">
        <f>'Dane wejściowe'!#REF!</f>
        <v>#REF!</v>
      </c>
      <c r="L88" s="139" t="e">
        <f>'Dane wejściowe'!#REF!</f>
        <v>#REF!</v>
      </c>
      <c r="M88" s="139" t="e">
        <f>'Dane wejściowe'!#REF!</f>
        <v>#REF!</v>
      </c>
      <c r="N88" s="139" t="e">
        <f>'Dane wejściowe'!#REF!</f>
        <v>#REF!</v>
      </c>
      <c r="O88" s="139">
        <f t="shared" si="13"/>
        <v>0</v>
      </c>
    </row>
    <row r="89" spans="3:15" s="139" customFormat="1" ht="15" hidden="1" x14ac:dyDescent="0.2">
      <c r="C89" s="139" t="str">
        <f>'Dane wejściowe'!B52</f>
        <v>Obiekt 7</v>
      </c>
      <c r="D89" s="139">
        <f>'Dane wejściowe'!C52</f>
        <v>0</v>
      </c>
      <c r="E89" s="139">
        <f>'Dane wejściowe'!D52</f>
        <v>0</v>
      </c>
      <c r="F89" s="139">
        <f>'Dane wejściowe'!E42</f>
        <v>0</v>
      </c>
      <c r="G89" s="139">
        <f>'Dane wejściowe'!F42</f>
        <v>0</v>
      </c>
      <c r="H89" s="139">
        <f>'Dane wejściowe'!G42</f>
        <v>0</v>
      </c>
      <c r="I89" s="139">
        <f>'Dane wejściowe'!H42</f>
        <v>0</v>
      </c>
      <c r="J89" s="139">
        <f>'Dane wejściowe'!I42</f>
        <v>0</v>
      </c>
      <c r="K89" s="139" t="e">
        <f>'Dane wejściowe'!#REF!</f>
        <v>#REF!</v>
      </c>
      <c r="L89" s="139" t="e">
        <f>'Dane wejściowe'!#REF!</f>
        <v>#REF!</v>
      </c>
      <c r="M89" s="139" t="e">
        <f>'Dane wejściowe'!#REF!</f>
        <v>#REF!</v>
      </c>
      <c r="N89" s="139" t="e">
        <f>'Dane wejściowe'!#REF!</f>
        <v>#REF!</v>
      </c>
      <c r="O89" s="139">
        <f t="shared" si="13"/>
        <v>0</v>
      </c>
    </row>
    <row r="90" spans="3:15" s="139" customFormat="1" ht="15" hidden="1" x14ac:dyDescent="0.2">
      <c r="C90" s="139" t="str">
        <f>'Dane wejściowe'!B53</f>
        <v>Obiekt 8</v>
      </c>
      <c r="D90" s="139">
        <f>'Dane wejściowe'!C53</f>
        <v>0</v>
      </c>
      <c r="E90" s="139">
        <f>'Dane wejściowe'!D53</f>
        <v>0</v>
      </c>
      <c r="F90" s="139">
        <f>'Dane wejściowe'!E43</f>
        <v>0</v>
      </c>
      <c r="G90" s="139">
        <f>'Dane wejściowe'!F43</f>
        <v>0</v>
      </c>
      <c r="H90" s="139">
        <f>'Dane wejściowe'!G43</f>
        <v>0</v>
      </c>
      <c r="I90" s="139">
        <f>'Dane wejściowe'!H43</f>
        <v>0</v>
      </c>
      <c r="J90" s="139">
        <f>'Dane wejściowe'!I43</f>
        <v>0</v>
      </c>
      <c r="K90" s="139">
        <f>'Dane wejściowe'!J43</f>
        <v>0</v>
      </c>
      <c r="L90" s="139">
        <f>'Dane wejściowe'!L43</f>
        <v>0</v>
      </c>
      <c r="M90" s="139" t="str">
        <f>'Dane wejściowe'!M43</f>
        <v/>
      </c>
      <c r="N90" s="139">
        <f>'Dane wejściowe'!N43</f>
        <v>0</v>
      </c>
      <c r="O90" s="139">
        <f t="shared" si="13"/>
        <v>0</v>
      </c>
    </row>
    <row r="91" spans="3:15" s="139" customFormat="1" ht="15" hidden="1" x14ac:dyDescent="0.2">
      <c r="C91" s="139" t="str">
        <f>'Dane wejściowe'!B54</f>
        <v>Obiekt 9</v>
      </c>
      <c r="D91" s="139">
        <f>'Dane wejściowe'!C54</f>
        <v>0</v>
      </c>
      <c r="E91" s="139">
        <f>'Dane wejściowe'!D54</f>
        <v>0</v>
      </c>
      <c r="F91" s="139">
        <f>'Dane wejściowe'!E44</f>
        <v>0</v>
      </c>
      <c r="G91" s="139">
        <f>'Dane wejściowe'!F44</f>
        <v>0</v>
      </c>
      <c r="H91" s="139">
        <f>'Dane wejściowe'!G44</f>
        <v>0</v>
      </c>
      <c r="I91" s="139">
        <f>'Dane wejściowe'!H44</f>
        <v>0</v>
      </c>
      <c r="J91" s="139">
        <f>'Dane wejściowe'!I44</f>
        <v>0</v>
      </c>
      <c r="K91" s="139">
        <f>'Dane wejściowe'!J44</f>
        <v>0</v>
      </c>
      <c r="L91" s="139">
        <f>'Dane wejściowe'!L44</f>
        <v>0</v>
      </c>
      <c r="M91" s="139" t="str">
        <f>'Dane wejściowe'!M44</f>
        <v/>
      </c>
      <c r="N91" s="139">
        <f>'Dane wejściowe'!N44</f>
        <v>0</v>
      </c>
      <c r="O91" s="139">
        <f t="shared" si="13"/>
        <v>0</v>
      </c>
    </row>
    <row r="92" spans="3:15" s="139" customFormat="1" ht="15" hidden="1" x14ac:dyDescent="0.2">
      <c r="C92" s="139" t="str">
        <f>'Dane wejściowe'!B55</f>
        <v>Obiekt 10</v>
      </c>
      <c r="D92" s="139">
        <f>'Dane wejściowe'!C55</f>
        <v>0</v>
      </c>
      <c r="E92" s="139">
        <f>'Dane wejściowe'!D55</f>
        <v>0</v>
      </c>
      <c r="F92" s="139">
        <f>'Dane wejściowe'!E45</f>
        <v>0</v>
      </c>
      <c r="G92" s="139">
        <f>'Dane wejściowe'!F45</f>
        <v>0</v>
      </c>
      <c r="H92" s="139">
        <f>'Dane wejściowe'!G45</f>
        <v>0</v>
      </c>
      <c r="I92" s="139">
        <f>'Dane wejściowe'!H45</f>
        <v>0</v>
      </c>
      <c r="J92" s="139">
        <f>'Dane wejściowe'!I45</f>
        <v>0</v>
      </c>
      <c r="K92" s="139">
        <f>'Dane wejściowe'!J45</f>
        <v>0</v>
      </c>
      <c r="L92" s="139">
        <f>'Dane wejściowe'!L45</f>
        <v>0</v>
      </c>
      <c r="M92" s="139" t="str">
        <f>'Dane wejściowe'!M45</f>
        <v/>
      </c>
      <c r="N92" s="139">
        <f>'Dane wejściowe'!N45</f>
        <v>0</v>
      </c>
      <c r="O92" s="139">
        <f t="shared" si="13"/>
        <v>0</v>
      </c>
    </row>
    <row r="93" spans="3:15" s="139" customFormat="1" ht="15" hidden="1" x14ac:dyDescent="0.2">
      <c r="C93" s="139" t="str">
        <f>'Dane wejściowe'!B56</f>
        <v>Obiekt 11</v>
      </c>
      <c r="D93" s="139">
        <f>'Dane wejściowe'!C56</f>
        <v>0</v>
      </c>
      <c r="E93" s="139">
        <f>'Dane wejściowe'!D56</f>
        <v>0</v>
      </c>
      <c r="F93" s="139">
        <f>'Dane wejściowe'!E46</f>
        <v>0</v>
      </c>
      <c r="G93" s="139">
        <f>'Dane wejściowe'!F46</f>
        <v>0</v>
      </c>
      <c r="H93" s="139">
        <f>'Dane wejściowe'!G46</f>
        <v>0</v>
      </c>
      <c r="I93" s="139">
        <f>'Dane wejściowe'!H46</f>
        <v>0</v>
      </c>
      <c r="J93" s="139">
        <f>'Dane wejściowe'!I46</f>
        <v>0</v>
      </c>
      <c r="K93" s="139">
        <f>'Dane wejściowe'!J46</f>
        <v>0</v>
      </c>
      <c r="L93" s="139">
        <f>'Dane wejściowe'!L46</f>
        <v>0</v>
      </c>
      <c r="M93" s="139" t="str">
        <f>'Dane wejściowe'!M46</f>
        <v/>
      </c>
      <c r="N93" s="139">
        <f>'Dane wejściowe'!N46</f>
        <v>0</v>
      </c>
      <c r="O93" s="139">
        <f t="shared" si="13"/>
        <v>0</v>
      </c>
    </row>
    <row r="94" spans="3:15" s="139" customFormat="1" ht="15" hidden="1" x14ac:dyDescent="0.2">
      <c r="C94" s="139" t="str">
        <f>'Dane wejściowe'!B57</f>
        <v>Obiekt 12</v>
      </c>
      <c r="D94" s="139">
        <f>'Dane wejściowe'!C57</f>
        <v>0</v>
      </c>
      <c r="E94" s="139">
        <f>'Dane wejściowe'!D57</f>
        <v>0</v>
      </c>
      <c r="F94" s="139">
        <f>'Dane wejściowe'!E47</f>
        <v>0</v>
      </c>
      <c r="G94" s="139">
        <f>'Dane wejściowe'!F47</f>
        <v>0</v>
      </c>
      <c r="H94" s="139">
        <f>'Dane wejściowe'!G47</f>
        <v>0</v>
      </c>
      <c r="I94" s="139">
        <f>'Dane wejściowe'!H47</f>
        <v>0</v>
      </c>
      <c r="J94" s="139">
        <f>'Dane wejściowe'!I47</f>
        <v>0</v>
      </c>
      <c r="K94" s="139">
        <f>'Dane wejściowe'!J47</f>
        <v>0</v>
      </c>
      <c r="L94" s="139">
        <f>'Dane wejściowe'!L47</f>
        <v>0</v>
      </c>
      <c r="M94" s="139" t="str">
        <f>'Dane wejściowe'!M47</f>
        <v/>
      </c>
      <c r="N94" s="139">
        <f>'Dane wejściowe'!N47</f>
        <v>0</v>
      </c>
      <c r="O94" s="139">
        <f t="shared" si="13"/>
        <v>0</v>
      </c>
    </row>
    <row r="95" spans="3:15" s="139" customFormat="1" ht="15" hidden="1" x14ac:dyDescent="0.2">
      <c r="C95" s="139" t="str">
        <f>'Dane wejściowe'!B58</f>
        <v>Obiekt 13</v>
      </c>
      <c r="D95" s="139">
        <f>'Dane wejściowe'!C58</f>
        <v>0</v>
      </c>
      <c r="E95" s="139">
        <f>'Dane wejściowe'!D58</f>
        <v>0</v>
      </c>
      <c r="F95" s="139">
        <f>'Dane wejściowe'!E48</f>
        <v>0</v>
      </c>
      <c r="G95" s="139">
        <f>'Dane wejściowe'!F48</f>
        <v>0</v>
      </c>
      <c r="H95" s="139">
        <f>'Dane wejściowe'!G48</f>
        <v>0</v>
      </c>
      <c r="I95" s="139">
        <f>'Dane wejściowe'!H48</f>
        <v>0</v>
      </c>
      <c r="J95" s="139">
        <f>'Dane wejściowe'!I48</f>
        <v>0</v>
      </c>
      <c r="K95" s="139">
        <f>'Dane wejściowe'!J48</f>
        <v>0</v>
      </c>
      <c r="L95" s="139">
        <f>'Dane wejściowe'!L48</f>
        <v>0</v>
      </c>
      <c r="M95" s="139" t="str">
        <f>'Dane wejściowe'!M48</f>
        <v/>
      </c>
      <c r="N95" s="139">
        <f>'Dane wejściowe'!N48</f>
        <v>0</v>
      </c>
      <c r="O95" s="139">
        <f t="shared" si="13"/>
        <v>0</v>
      </c>
    </row>
    <row r="96" spans="3:15" s="139" customFormat="1" ht="15" hidden="1" x14ac:dyDescent="0.2">
      <c r="C96" s="139" t="str">
        <f>'Dane wejściowe'!B59</f>
        <v>Obiekt 14</v>
      </c>
      <c r="D96" s="139">
        <f>'Dane wejściowe'!C59</f>
        <v>0</v>
      </c>
      <c r="E96" s="139">
        <f>'Dane wejściowe'!D59</f>
        <v>0</v>
      </c>
      <c r="F96" s="139">
        <f>'Dane wejściowe'!E49</f>
        <v>0</v>
      </c>
      <c r="G96" s="139">
        <f>'Dane wejściowe'!F49</f>
        <v>0</v>
      </c>
      <c r="H96" s="139">
        <f>'Dane wejściowe'!G49</f>
        <v>0</v>
      </c>
      <c r="I96" s="139">
        <f>'Dane wejściowe'!H49</f>
        <v>0</v>
      </c>
      <c r="J96" s="139">
        <f>'Dane wejściowe'!I49</f>
        <v>0</v>
      </c>
      <c r="K96" s="139">
        <f>'Dane wejściowe'!J49</f>
        <v>0</v>
      </c>
      <c r="L96" s="139">
        <f>'Dane wejściowe'!L49</f>
        <v>0</v>
      </c>
      <c r="M96" s="139" t="str">
        <f>'Dane wejściowe'!M49</f>
        <v/>
      </c>
      <c r="N96" s="139">
        <f>'Dane wejściowe'!N49</f>
        <v>0</v>
      </c>
      <c r="O96" s="139">
        <f t="shared" si="13"/>
        <v>0</v>
      </c>
    </row>
    <row r="97" spans="3:20" s="139" customFormat="1" ht="15" hidden="1" x14ac:dyDescent="0.2">
      <c r="C97" s="139" t="str">
        <f>'Dane wejściowe'!B60</f>
        <v>Obiekt 15</v>
      </c>
      <c r="D97" s="139">
        <f>'Dane wejściowe'!C60</f>
        <v>0</v>
      </c>
      <c r="E97" s="139">
        <f>'Dane wejściowe'!D60</f>
        <v>0</v>
      </c>
      <c r="F97" s="139">
        <f>'Dane wejściowe'!E50</f>
        <v>0</v>
      </c>
      <c r="G97" s="139">
        <f>'Dane wejściowe'!F50</f>
        <v>0</v>
      </c>
      <c r="H97" s="139">
        <f>'Dane wejściowe'!G50</f>
        <v>0</v>
      </c>
      <c r="I97" s="139">
        <f>'Dane wejściowe'!H50</f>
        <v>0</v>
      </c>
      <c r="J97" s="139">
        <f>'Dane wejściowe'!I50</f>
        <v>0</v>
      </c>
      <c r="K97" s="139">
        <f>'Dane wejściowe'!J50</f>
        <v>0</v>
      </c>
      <c r="L97" s="139">
        <f>'Dane wejściowe'!L50</f>
        <v>0</v>
      </c>
      <c r="M97" s="139" t="str">
        <f>'Dane wejściowe'!M50</f>
        <v/>
      </c>
      <c r="N97" s="139">
        <f>'Dane wejściowe'!N50</f>
        <v>0</v>
      </c>
      <c r="O97" s="139">
        <f t="shared" si="13"/>
        <v>0</v>
      </c>
    </row>
    <row r="98" spans="3:20" s="139" customFormat="1" ht="15" hidden="1" x14ac:dyDescent="0.2"/>
    <row r="99" spans="3:20" s="139" customFormat="1" ht="15" hidden="1" x14ac:dyDescent="0.2"/>
    <row r="100" spans="3:20" s="139" customFormat="1" ht="15" hidden="1" x14ac:dyDescent="0.2"/>
    <row r="101" spans="3:20" s="139" customFormat="1" ht="15" hidden="1" x14ac:dyDescent="0.2"/>
    <row r="102" spans="3:20" s="139" customFormat="1" ht="15" hidden="1" x14ac:dyDescent="0.2">
      <c r="C102" s="139" t="s">
        <v>378</v>
      </c>
    </row>
    <row r="103" spans="3:20" s="139" customFormat="1" ht="15" hidden="1" x14ac:dyDescent="0.2"/>
    <row r="104" spans="3:20" s="139" customFormat="1" ht="34" hidden="1" x14ac:dyDescent="0.2">
      <c r="C104" s="155"/>
      <c r="D104" s="305" t="s">
        <v>135</v>
      </c>
      <c r="E104" s="305"/>
      <c r="F104" s="305"/>
      <c r="G104" s="4" t="s">
        <v>137</v>
      </c>
      <c r="H104" s="4" t="s">
        <v>39</v>
      </c>
      <c r="I104" s="4" t="s">
        <v>67</v>
      </c>
      <c r="J104" s="4" t="s">
        <v>356</v>
      </c>
      <c r="K104" s="4" t="s">
        <v>358</v>
      </c>
      <c r="L104" s="4" t="s">
        <v>359</v>
      </c>
      <c r="M104" s="4" t="s">
        <v>20</v>
      </c>
      <c r="N104" s="305" t="s">
        <v>78</v>
      </c>
      <c r="O104" s="305"/>
      <c r="Q104" s="139" t="s">
        <v>143</v>
      </c>
      <c r="R104" s="139" t="s">
        <v>406</v>
      </c>
      <c r="S104" s="139" t="s">
        <v>407</v>
      </c>
      <c r="T104" s="139" t="s">
        <v>379</v>
      </c>
    </row>
    <row r="105" spans="3:20" s="139" customFormat="1" hidden="1" x14ac:dyDescent="0.2">
      <c r="C105" s="155" t="s">
        <v>12</v>
      </c>
      <c r="D105" s="155" t="str">
        <f>D21</f>
        <v>Wydatki audytowe</v>
      </c>
      <c r="E105" s="155"/>
      <c r="F105" s="155"/>
      <c r="G105" s="155" t="s">
        <v>8</v>
      </c>
      <c r="H105" s="237">
        <f t="shared" ref="H105:M107" si="14">H21</f>
        <v>0</v>
      </c>
      <c r="I105" s="237">
        <f t="shared" si="14"/>
        <v>0</v>
      </c>
      <c r="J105" s="237">
        <f t="shared" si="14"/>
        <v>0</v>
      </c>
      <c r="K105" s="237">
        <f t="shared" si="14"/>
        <v>0</v>
      </c>
      <c r="L105" s="237">
        <f t="shared" si="14"/>
        <v>0</v>
      </c>
      <c r="M105" s="171" t="e">
        <f t="shared" si="14"/>
        <v>#DIV/0!</v>
      </c>
      <c r="N105" s="303" t="s">
        <v>79</v>
      </c>
      <c r="O105" s="303"/>
      <c r="Q105" s="238">
        <f>I105-J105</f>
        <v>0</v>
      </c>
      <c r="S105" s="239">
        <f>IF(T105&gt;0,T105,0)</f>
        <v>0</v>
      </c>
      <c r="T105" s="239">
        <f>I109-S109</f>
        <v>0</v>
      </c>
    </row>
    <row r="106" spans="3:20" s="139" customFormat="1" hidden="1" x14ac:dyDescent="0.2">
      <c r="C106" s="155" t="s">
        <v>13</v>
      </c>
      <c r="D106" s="155" t="s">
        <v>223</v>
      </c>
      <c r="E106" s="155"/>
      <c r="F106" s="155"/>
      <c r="G106" s="155" t="s">
        <v>8</v>
      </c>
      <c r="H106" s="237">
        <f t="shared" si="14"/>
        <v>0</v>
      </c>
      <c r="I106" s="237">
        <f t="shared" si="14"/>
        <v>0</v>
      </c>
      <c r="J106" s="237">
        <f t="shared" si="14"/>
        <v>0</v>
      </c>
      <c r="K106" s="237">
        <f t="shared" si="14"/>
        <v>0</v>
      </c>
      <c r="L106" s="237">
        <f t="shared" si="14"/>
        <v>0</v>
      </c>
      <c r="M106" s="171" t="e">
        <f t="shared" si="14"/>
        <v>#DIV/0!</v>
      </c>
      <c r="N106" s="303" t="s">
        <v>79</v>
      </c>
      <c r="O106" s="303"/>
      <c r="Q106" s="238">
        <f>I106-J106</f>
        <v>0</v>
      </c>
      <c r="S106" s="239">
        <f t="shared" ref="S106:S108" si="15">IF(T106&gt;0,T106,0)</f>
        <v>0</v>
      </c>
      <c r="T106" s="239">
        <f>T105-S105</f>
        <v>0</v>
      </c>
    </row>
    <row r="107" spans="3:20" s="139" customFormat="1" hidden="1" x14ac:dyDescent="0.2">
      <c r="C107" s="155" t="s">
        <v>14</v>
      </c>
      <c r="D107" s="155" t="s">
        <v>139</v>
      </c>
      <c r="E107" s="155"/>
      <c r="F107" s="155"/>
      <c r="G107" s="155" t="s">
        <v>140</v>
      </c>
      <c r="H107" s="237">
        <f t="shared" si="14"/>
        <v>0</v>
      </c>
      <c r="I107" s="237">
        <f t="shared" si="14"/>
        <v>0</v>
      </c>
      <c r="J107" s="237">
        <f t="shared" si="14"/>
        <v>0</v>
      </c>
      <c r="K107" s="237">
        <f t="shared" si="14"/>
        <v>0</v>
      </c>
      <c r="L107" s="237">
        <f t="shared" si="14"/>
        <v>0</v>
      </c>
      <c r="M107" s="171" t="e">
        <f t="shared" si="14"/>
        <v>#DIV/0!</v>
      </c>
      <c r="N107" s="303" t="s">
        <v>79</v>
      </c>
      <c r="O107" s="303"/>
      <c r="Q107" s="238">
        <f>I107-J107</f>
        <v>0</v>
      </c>
      <c r="S107" s="239">
        <f t="shared" si="15"/>
        <v>0</v>
      </c>
      <c r="T107" s="239">
        <f t="shared" ref="T107:T108" si="16">T106-S106</f>
        <v>0</v>
      </c>
    </row>
    <row r="108" spans="3:20" s="139" customFormat="1" hidden="1" x14ac:dyDescent="0.2">
      <c r="C108" s="155" t="s">
        <v>15</v>
      </c>
      <c r="D108" s="155" t="s">
        <v>322</v>
      </c>
      <c r="E108" s="155"/>
      <c r="F108" s="155"/>
      <c r="G108" s="155" t="s">
        <v>140</v>
      </c>
      <c r="H108" s="237">
        <f t="shared" ref="H108:M111" si="17">H26</f>
        <v>0</v>
      </c>
      <c r="I108" s="237">
        <f t="shared" si="17"/>
        <v>0</v>
      </c>
      <c r="J108" s="237">
        <f t="shared" si="17"/>
        <v>0</v>
      </c>
      <c r="K108" s="237">
        <f t="shared" si="17"/>
        <v>0</v>
      </c>
      <c r="L108" s="237">
        <f t="shared" si="17"/>
        <v>0</v>
      </c>
      <c r="M108" s="171" t="e">
        <f t="shared" si="17"/>
        <v>#DIV/0!</v>
      </c>
      <c r="N108" s="303" t="s">
        <v>79</v>
      </c>
      <c r="O108" s="303"/>
      <c r="Q108" s="238">
        <f>I108-J108</f>
        <v>0</v>
      </c>
      <c r="S108" s="239">
        <f t="shared" si="15"/>
        <v>0</v>
      </c>
      <c r="T108" s="239">
        <f t="shared" si="16"/>
        <v>0</v>
      </c>
    </row>
    <row r="109" spans="3:20" s="139" customFormat="1" hidden="1" x14ac:dyDescent="0.2">
      <c r="C109" s="155" t="s">
        <v>16</v>
      </c>
      <c r="D109" s="155" t="s">
        <v>136</v>
      </c>
      <c r="E109" s="155"/>
      <c r="F109" s="155"/>
      <c r="G109" s="155" t="s">
        <v>9</v>
      </c>
      <c r="H109" s="237">
        <f t="shared" si="17"/>
        <v>0</v>
      </c>
      <c r="I109" s="237">
        <f t="shared" si="17"/>
        <v>0</v>
      </c>
      <c r="J109" s="237">
        <f t="shared" si="17"/>
        <v>0</v>
      </c>
      <c r="K109" s="237">
        <f t="shared" si="17"/>
        <v>0</v>
      </c>
      <c r="L109" s="237">
        <f t="shared" si="17"/>
        <v>0</v>
      </c>
      <c r="M109" s="171" t="e">
        <f t="shared" si="17"/>
        <v>#DIV/0!</v>
      </c>
      <c r="N109" s="303" t="s">
        <v>79</v>
      </c>
      <c r="O109" s="303"/>
      <c r="Q109" s="238">
        <f>I109-J109</f>
        <v>0</v>
      </c>
      <c r="R109" s="139">
        <v>0</v>
      </c>
      <c r="S109" s="239">
        <f>Q109</f>
        <v>0</v>
      </c>
      <c r="T109" s="239">
        <f>S109</f>
        <v>0</v>
      </c>
    </row>
    <row r="110" spans="3:20" s="139" customFormat="1" hidden="1" x14ac:dyDescent="0.2">
      <c r="C110" s="240" t="s">
        <v>368</v>
      </c>
      <c r="D110" s="241" t="s">
        <v>40</v>
      </c>
      <c r="E110" s="242"/>
      <c r="F110" s="241"/>
      <c r="G110" s="155"/>
      <c r="H110" s="237">
        <f t="shared" si="17"/>
        <v>0</v>
      </c>
      <c r="I110" s="237">
        <f t="shared" si="17"/>
        <v>0</v>
      </c>
      <c r="J110" s="237">
        <f t="shared" si="17"/>
        <v>0</v>
      </c>
      <c r="K110" s="237">
        <f t="shared" si="17"/>
        <v>0</v>
      </c>
      <c r="L110" s="237">
        <f t="shared" si="17"/>
        <v>0</v>
      </c>
      <c r="M110" s="171">
        <f t="shared" si="17"/>
        <v>0</v>
      </c>
      <c r="N110" s="198"/>
      <c r="O110" s="198"/>
      <c r="Q110" s="238"/>
    </row>
    <row r="111" spans="3:20" s="139" customFormat="1" hidden="1" x14ac:dyDescent="0.2">
      <c r="C111" s="240" t="s">
        <v>368</v>
      </c>
      <c r="D111" s="304" t="s">
        <v>65</v>
      </c>
      <c r="E111" s="304"/>
      <c r="F111" s="304"/>
      <c r="G111" s="155"/>
      <c r="H111" s="237">
        <f t="shared" si="17"/>
        <v>0</v>
      </c>
      <c r="I111" s="237">
        <f t="shared" si="17"/>
        <v>0</v>
      </c>
      <c r="J111" s="237">
        <f t="shared" si="17"/>
        <v>0</v>
      </c>
      <c r="K111" s="237">
        <f t="shared" si="17"/>
        <v>0</v>
      </c>
      <c r="L111" s="237">
        <f t="shared" si="17"/>
        <v>0</v>
      </c>
      <c r="M111" s="171">
        <f t="shared" si="17"/>
        <v>0</v>
      </c>
      <c r="N111" s="198"/>
      <c r="O111" s="198"/>
      <c r="Q111" s="238"/>
    </row>
    <row r="112" spans="3:20" s="139" customFormat="1" ht="17" hidden="1" x14ac:dyDescent="0.2">
      <c r="C112" s="244" t="s">
        <v>368</v>
      </c>
      <c r="D112" s="245" t="s">
        <v>375</v>
      </c>
      <c r="E112" s="243"/>
      <c r="F112" s="243"/>
      <c r="G112" s="155"/>
      <c r="H112" s="237" t="e">
        <f>#REF!</f>
        <v>#REF!</v>
      </c>
      <c r="I112" s="237" t="e">
        <f>#REF!</f>
        <v>#REF!</v>
      </c>
      <c r="J112" s="237" t="e">
        <f>#REF!</f>
        <v>#REF!</v>
      </c>
      <c r="K112" s="237" t="e">
        <f>#REF!</f>
        <v>#REF!</v>
      </c>
      <c r="L112" s="237" t="e">
        <f>#REF!</f>
        <v>#REF!</v>
      </c>
      <c r="M112" s="171" t="e">
        <f>#REF!</f>
        <v>#REF!</v>
      </c>
      <c r="N112" s="198"/>
      <c r="O112" s="198"/>
      <c r="Q112" s="238"/>
    </row>
    <row r="113" spans="3:20" s="139" customFormat="1" hidden="1" x14ac:dyDescent="0.2">
      <c r="C113" s="155" t="s">
        <v>122</v>
      </c>
      <c r="D113" s="297" t="s">
        <v>87</v>
      </c>
      <c r="E113" s="297"/>
      <c r="F113" s="297"/>
      <c r="G113" s="155" t="s">
        <v>87</v>
      </c>
      <c r="H113" s="237">
        <f t="shared" ref="H113:M113" si="18">H30</f>
        <v>0</v>
      </c>
      <c r="I113" s="237">
        <f t="shared" si="18"/>
        <v>0</v>
      </c>
      <c r="J113" s="237">
        <f t="shared" si="18"/>
        <v>0</v>
      </c>
      <c r="K113" s="237">
        <f t="shared" si="18"/>
        <v>0</v>
      </c>
      <c r="L113" s="237">
        <f t="shared" si="18"/>
        <v>0</v>
      </c>
      <c r="M113" s="171" t="e">
        <f t="shared" si="18"/>
        <v>#DIV/0!</v>
      </c>
      <c r="N113" s="303" t="s">
        <v>80</v>
      </c>
      <c r="O113" s="303"/>
      <c r="P113" s="139" t="s">
        <v>408</v>
      </c>
      <c r="Q113" s="238">
        <f>I113-J113</f>
        <v>0</v>
      </c>
      <c r="R113" s="238">
        <f>Q113</f>
        <v>0</v>
      </c>
      <c r="S113" s="139">
        <v>0</v>
      </c>
      <c r="T113" s="139">
        <v>0</v>
      </c>
    </row>
    <row r="114" spans="3:20" s="139" customFormat="1" hidden="1" x14ac:dyDescent="0.2">
      <c r="C114" s="155"/>
      <c r="D114" s="194"/>
      <c r="E114" s="194"/>
      <c r="F114" s="194"/>
      <c r="G114" s="194"/>
      <c r="H114" s="190"/>
      <c r="I114" s="190"/>
      <c r="J114" s="190"/>
      <c r="K114" s="190"/>
      <c r="L114" s="190"/>
      <c r="M114" s="171"/>
      <c r="N114" s="201"/>
      <c r="O114" s="201"/>
    </row>
    <row r="115" spans="3:20" s="139" customFormat="1" ht="17" hidden="1" thickBot="1" x14ac:dyDescent="0.25">
      <c r="C115" s="155"/>
      <c r="D115" s="202" t="s">
        <v>81</v>
      </c>
      <c r="E115" s="164"/>
      <c r="F115" s="164"/>
      <c r="G115" s="164"/>
      <c r="H115" s="203">
        <f>SUM(H105:H109,H113)</f>
        <v>0</v>
      </c>
      <c r="I115" s="203">
        <f t="shared" ref="I115:L115" si="19">SUM(I105:I109,I113)</f>
        <v>0</v>
      </c>
      <c r="J115" s="203">
        <f t="shared" si="19"/>
        <v>0</v>
      </c>
      <c r="K115" s="203">
        <f t="shared" si="19"/>
        <v>0</v>
      </c>
      <c r="L115" s="204">
        <f t="shared" si="19"/>
        <v>0</v>
      </c>
      <c r="M115" s="205" t="e">
        <f>SUM(M105:M109,M113)</f>
        <v>#DIV/0!</v>
      </c>
      <c r="N115" s="155"/>
      <c r="O115" s="155"/>
      <c r="P115" s="139" t="s">
        <v>38</v>
      </c>
      <c r="Q115" s="203">
        <f>SUM(Q105:Q109,Q113)</f>
        <v>0</v>
      </c>
      <c r="R115" s="203">
        <f>SUM(R105:R109,R113)</f>
        <v>0</v>
      </c>
      <c r="S115" s="239">
        <f>SUM(S105:S113)</f>
        <v>0</v>
      </c>
      <c r="T115" s="239">
        <f>SUM(T105:T113)</f>
        <v>0</v>
      </c>
    </row>
    <row r="116" spans="3:20" s="139" customFormat="1" ht="15" hidden="1" x14ac:dyDescent="0.2">
      <c r="P116" s="246">
        <v>0.25</v>
      </c>
      <c r="Q116" s="239">
        <f>ROUND(Q115*0.25,2)</f>
        <v>0</v>
      </c>
      <c r="R116" s="247" t="e">
        <f>R115/Q115</f>
        <v>#DIV/0!</v>
      </c>
      <c r="S116" s="248" t="e">
        <f>S115/Q115</f>
        <v>#DIV/0!</v>
      </c>
    </row>
    <row r="117" spans="3:20" s="139" customFormat="1" ht="15" hidden="1" x14ac:dyDescent="0.2">
      <c r="R117" s="238">
        <f>Q115-R113-S109</f>
        <v>0</v>
      </c>
    </row>
    <row r="118" spans="3:20" s="139" customFormat="1" ht="15" hidden="1" x14ac:dyDescent="0.2"/>
    <row r="119" spans="3:20" s="139" customFormat="1" ht="15" hidden="1" x14ac:dyDescent="0.2"/>
    <row r="120" spans="3:20" s="139" customFormat="1" ht="15" hidden="1" x14ac:dyDescent="0.2"/>
    <row r="121" spans="3:20" s="139" customFormat="1" ht="15" hidden="1" x14ac:dyDescent="0.2"/>
    <row r="122" spans="3:20" s="139" customFormat="1" ht="15" hidden="1" x14ac:dyDescent="0.2"/>
    <row r="123" spans="3:20" s="139" customFormat="1" ht="15" hidden="1" x14ac:dyDescent="0.2"/>
    <row r="124" spans="3:20" s="139" customFormat="1" ht="15" hidden="1" x14ac:dyDescent="0.2"/>
    <row r="125" spans="3:20" s="139" customFormat="1" ht="15" hidden="1" x14ac:dyDescent="0.2"/>
    <row r="126" spans="3:20" s="139" customFormat="1" ht="15" hidden="1" x14ac:dyDescent="0.2"/>
    <row r="127" spans="3:20" s="139" customFormat="1" ht="15" hidden="1" x14ac:dyDescent="0.2"/>
    <row r="128" spans="3:20" s="139" customFormat="1" ht="15" hidden="1" x14ac:dyDescent="0.2"/>
    <row r="129" s="139" customFormat="1" ht="15" hidden="1" x14ac:dyDescent="0.2"/>
    <row r="130" s="139" customFormat="1" ht="15" hidden="1" x14ac:dyDescent="0.2"/>
    <row r="131" s="139" customFormat="1" ht="15" hidden="1" x14ac:dyDescent="0.2"/>
    <row r="132" s="139" customFormat="1" ht="15" hidden="1" x14ac:dyDescent="0.2"/>
    <row r="133" s="139" customFormat="1" ht="15" hidden="1" x14ac:dyDescent="0.2"/>
    <row r="134" s="139" customFormat="1" ht="15" hidden="1" x14ac:dyDescent="0.2"/>
    <row r="135" s="139" customFormat="1" ht="15" hidden="1" x14ac:dyDescent="0.2"/>
    <row r="136" s="139" customFormat="1" ht="15" hidden="1" x14ac:dyDescent="0.2"/>
    <row r="137" s="139" customFormat="1" ht="15" hidden="1" x14ac:dyDescent="0.2"/>
    <row r="138" s="139" customFormat="1" ht="15" hidden="1" x14ac:dyDescent="0.2"/>
    <row r="139" s="139" customFormat="1" ht="15" hidden="1" x14ac:dyDescent="0.2"/>
    <row r="140" s="139" customFormat="1" ht="15" hidden="1" x14ac:dyDescent="0.2"/>
    <row r="141" s="139" customFormat="1" ht="15" hidden="1" x14ac:dyDescent="0.2"/>
    <row r="142" s="139" customFormat="1" ht="15" hidden="1" x14ac:dyDescent="0.2"/>
    <row r="143" s="139" customFormat="1" ht="15" hidden="1" x14ac:dyDescent="0.2"/>
    <row r="144" s="139" customFormat="1" ht="15" hidden="1" x14ac:dyDescent="0.2"/>
    <row r="145" spans="1:12" s="139" customFormat="1" ht="15" hidden="1" x14ac:dyDescent="0.2"/>
    <row r="146" spans="1:12" s="139" customFormat="1" ht="15" hidden="1" x14ac:dyDescent="0.2"/>
    <row r="147" spans="1:12" s="139" customFormat="1" ht="15" hidden="1" x14ac:dyDescent="0.2"/>
    <row r="148" spans="1:12" s="139" customFormat="1" ht="15" hidden="1" x14ac:dyDescent="0.2"/>
    <row r="149" spans="1:12" s="139" customFormat="1" ht="15" hidden="1" x14ac:dyDescent="0.2"/>
    <row r="150" spans="1:12" hidden="1" x14ac:dyDescent="0.2">
      <c r="A150" t="s">
        <v>3</v>
      </c>
      <c r="B150" t="s">
        <v>5</v>
      </c>
      <c r="G150" s="249" t="s">
        <v>141</v>
      </c>
      <c r="H150" t="s">
        <v>6</v>
      </c>
      <c r="I150" s="250" t="s">
        <v>33</v>
      </c>
      <c r="J150" t="s">
        <v>40</v>
      </c>
    </row>
    <row r="151" spans="1:12" hidden="1" x14ac:dyDescent="0.2">
      <c r="A151" t="s">
        <v>0</v>
      </c>
      <c r="B151" s="251">
        <v>0.45</v>
      </c>
      <c r="G151" s="250" t="e">
        <f>#REF!</f>
        <v>#REF!</v>
      </c>
      <c r="H151" s="252" t="e">
        <f>#REF!</f>
        <v>#REF!</v>
      </c>
      <c r="I151" s="250"/>
      <c r="J151" t="s">
        <v>65</v>
      </c>
    </row>
    <row r="152" spans="1:12" hidden="1" x14ac:dyDescent="0.2">
      <c r="A152" t="s">
        <v>1</v>
      </c>
      <c r="B152" s="251">
        <v>0.45</v>
      </c>
      <c r="G152" s="250"/>
      <c r="H152" s="252"/>
    </row>
    <row r="153" spans="1:12" hidden="1" x14ac:dyDescent="0.2">
      <c r="A153" t="s">
        <v>2</v>
      </c>
      <c r="B153" s="251">
        <v>0.35</v>
      </c>
      <c r="G153" s="250"/>
      <c r="H153" s="252"/>
    </row>
    <row r="154" spans="1:12" hidden="1" x14ac:dyDescent="0.2">
      <c r="B154" s="251">
        <v>0.35</v>
      </c>
      <c r="G154" s="250"/>
      <c r="H154" s="253"/>
      <c r="I154" t="s">
        <v>96</v>
      </c>
      <c r="J154" s="254" t="e">
        <f>IF(#REF!=$I$169,0,"")</f>
        <v>#REF!</v>
      </c>
      <c r="K154" s="254"/>
      <c r="L154" s="254"/>
    </row>
    <row r="155" spans="1:12" hidden="1" x14ac:dyDescent="0.2">
      <c r="I155" t="s">
        <v>97</v>
      </c>
      <c r="J155" s="255" t="e">
        <f>IF(#REF!=$I$170,ROUNDDOWN($I$20*0.07,2),"")</f>
        <v>#REF!</v>
      </c>
      <c r="K155" s="255"/>
      <c r="L155" s="255"/>
    </row>
    <row r="156" spans="1:12" hidden="1" x14ac:dyDescent="0.2"/>
    <row r="157" spans="1:12" hidden="1" x14ac:dyDescent="0.2"/>
    <row r="158" spans="1:12" hidden="1" x14ac:dyDescent="0.2">
      <c r="A158" s="256" t="s">
        <v>4</v>
      </c>
      <c r="B158" s="13" t="s">
        <v>6</v>
      </c>
      <c r="C158" s="13" t="s">
        <v>10</v>
      </c>
      <c r="D158" s="13" t="s">
        <v>7</v>
      </c>
      <c r="G158" t="s">
        <v>95</v>
      </c>
      <c r="H158" s="257" t="e">
        <f>ROUND($I$20*0.07,2)</f>
        <v>#VALUE!</v>
      </c>
    </row>
    <row r="159" spans="1:12" hidden="1" x14ac:dyDescent="0.2">
      <c r="A159" t="str">
        <f>A151</f>
        <v>Mikro</v>
      </c>
      <c r="B159" s="258" t="e">
        <f>IF($A$174=#REF!,#REF!,0)</f>
        <v>#REF!</v>
      </c>
      <c r="C159" s="258">
        <f>IF($B$166-$B$174&lt;0,"BŁĄD",IF($B$174=0,0,$B$166-$B$174))</f>
        <v>0</v>
      </c>
      <c r="D159" s="253" t="str">
        <f>IF($B$174=0,"",IF($B$174&lt;=$B$166,1,0))</f>
        <v/>
      </c>
    </row>
    <row r="160" spans="1:12" hidden="1" x14ac:dyDescent="0.2">
      <c r="A160" t="str">
        <f t="shared" ref="A160:A162" si="20">A152</f>
        <v>Mały</v>
      </c>
      <c r="B160" s="258" t="e">
        <f>IF(#REF!=#REF!,#REF!,0)</f>
        <v>#REF!</v>
      </c>
      <c r="C160" s="258" t="e">
        <f>IF($B$167-#REF!&lt;0,"BŁĄD",IF(#REF!=0,0,$B$167-#REF!))</f>
        <v>#REF!</v>
      </c>
      <c r="D160" s="253" t="e">
        <f>IF(#REF!=0,"",IF($B$174&lt;=$B$167,1,0))</f>
        <v>#REF!</v>
      </c>
    </row>
    <row r="161" spans="1:4" hidden="1" x14ac:dyDescent="0.2">
      <c r="A161" t="str">
        <f t="shared" si="20"/>
        <v>Średni</v>
      </c>
      <c r="B161" s="258" t="e">
        <f>IF(#REF!=#REF!,#REF!,0)</f>
        <v>#REF!</v>
      </c>
      <c r="C161" s="258" t="e">
        <f>IF($B$168-#REF!&lt;0,"BŁĄD",IF(#REF!=0,0,$B$168-#REF!))</f>
        <v>#REF!</v>
      </c>
      <c r="D161" s="253" t="e">
        <f>IF(#REF!=0,"",IF($B$174&lt;=$B$168,1,0))</f>
        <v>#REF!</v>
      </c>
    </row>
    <row r="162" spans="1:4" hidden="1" x14ac:dyDescent="0.2">
      <c r="A162">
        <f t="shared" si="20"/>
        <v>0</v>
      </c>
      <c r="B162" s="258" t="e">
        <f>IF(#REF!=#REF!,#REF!,0)</f>
        <v>#REF!</v>
      </c>
      <c r="C162" s="258" t="e">
        <f>IF($B$169-#REF!&lt;0,"BŁĄD",IF(#REF!=0,0,$B$169-#REF!))</f>
        <v>#REF!</v>
      </c>
      <c r="D162" s="253" t="e">
        <f>IF(#REF!=0,"",IF($B$174&lt;=$B$169,1,0))</f>
        <v>#REF!</v>
      </c>
    </row>
    <row r="163" spans="1:4" hidden="1" x14ac:dyDescent="0.2"/>
    <row r="164" spans="1:4" hidden="1" x14ac:dyDescent="0.2"/>
    <row r="165" spans="1:4" hidden="1" x14ac:dyDescent="0.2"/>
    <row r="166" spans="1:4" hidden="1" x14ac:dyDescent="0.2">
      <c r="A166" t="s">
        <v>11</v>
      </c>
    </row>
    <row r="167" spans="1:4" hidden="1" x14ac:dyDescent="0.2"/>
    <row r="168" spans="1:4" hidden="1" x14ac:dyDescent="0.2"/>
    <row r="169" spans="1:4" hidden="1" x14ac:dyDescent="0.2"/>
    <row r="170" spans="1:4" hidden="1" x14ac:dyDescent="0.2">
      <c r="A170" t="s">
        <v>94</v>
      </c>
    </row>
    <row r="171" spans="1:4" s="139" customFormat="1" ht="15" hidden="1" x14ac:dyDescent="0.2"/>
    <row r="172" spans="1:4" s="139" customFormat="1" ht="15" hidden="1" x14ac:dyDescent="0.2"/>
    <row r="173" spans="1:4" s="139" customFormat="1" ht="15" x14ac:dyDescent="0.2"/>
    <row r="174" spans="1:4" s="139" customFormat="1" ht="15" x14ac:dyDescent="0.2"/>
  </sheetData>
  <sheetProtection algorithmName="SHA-512" hashValue="H35b8zU3cwN/u6PvQOD9hMqnEPO2SnjNny8MOJDsDI9xuhSAmW2K9glzz8a3r2R/Z/wch2/MAl3AFG21Mp6Ihw==" saltValue="uX3PiEia6KMBuLP7VfLdfw==" spinCount="100000" sheet="1" formatCells="0" formatColumns="0" formatRows="0"/>
  <mergeCells count="34">
    <mergeCell ref="M50:M52"/>
    <mergeCell ref="N50:N52"/>
    <mergeCell ref="N109:O109"/>
    <mergeCell ref="D111:F111"/>
    <mergeCell ref="D113:F113"/>
    <mergeCell ref="N113:O113"/>
    <mergeCell ref="N104:O104"/>
    <mergeCell ref="N105:O105"/>
    <mergeCell ref="N106:O106"/>
    <mergeCell ref="N107:O107"/>
    <mergeCell ref="N108:O108"/>
    <mergeCell ref="D104:F104"/>
    <mergeCell ref="C65:F66"/>
    <mergeCell ref="D73:F73"/>
    <mergeCell ref="D74:F74"/>
    <mergeCell ref="D70:F70"/>
    <mergeCell ref="S27:AF27"/>
    <mergeCell ref="C5:E6"/>
    <mergeCell ref="D9:H9"/>
    <mergeCell ref="C11:G12"/>
    <mergeCell ref="D39:F39"/>
    <mergeCell ref="D29:F29"/>
    <mergeCell ref="D24:F24"/>
    <mergeCell ref="D25:F25"/>
    <mergeCell ref="D71:F71"/>
    <mergeCell ref="D72:F72"/>
    <mergeCell ref="D40:F40"/>
    <mergeCell ref="C18:F19"/>
    <mergeCell ref="D20:F20"/>
    <mergeCell ref="D69:F69"/>
    <mergeCell ref="D30:F30"/>
    <mergeCell ref="C34:D35"/>
    <mergeCell ref="D68:F68"/>
    <mergeCell ref="D45:F45"/>
  </mergeCells>
  <conditionalFormatting sqref="M47">
    <cfRule type="cellIs" dxfId="57" priority="12" operator="greaterThan">
      <formula>$N$47</formula>
    </cfRule>
    <cfRule type="cellIs" dxfId="56" priority="11" stopIfTrue="1" operator="lessThan">
      <formula>$N$47</formula>
    </cfRule>
  </conditionalFormatting>
  <conditionalFormatting sqref="M50:M52">
    <cfRule type="cellIs" dxfId="55" priority="10" stopIfTrue="1" operator="greaterThan">
      <formula>$N$50</formula>
    </cfRule>
    <cfRule type="cellIs" dxfId="54" priority="9" operator="lessThan">
      <formula>$N$50</formula>
    </cfRule>
  </conditionalFormatting>
  <conditionalFormatting sqref="M55">
    <cfRule type="cellIs" dxfId="53" priority="8" stopIfTrue="1" operator="greaterThan">
      <formula>$N$55</formula>
    </cfRule>
    <cfRule type="cellIs" dxfId="52" priority="7" stopIfTrue="1" operator="lessThanOrEqual">
      <formula>$N$55</formula>
    </cfRule>
  </conditionalFormatting>
  <conditionalFormatting sqref="M58">
    <cfRule type="cellIs" dxfId="51" priority="5" operator="lessThanOrEqual">
      <formula>$N$58</formula>
    </cfRule>
    <cfRule type="cellIs" dxfId="50" priority="6" stopIfTrue="1" operator="greaterThan">
      <formula>$N$58</formula>
    </cfRule>
  </conditionalFormatting>
  <conditionalFormatting sqref="M61">
    <cfRule type="cellIs" dxfId="49" priority="4" stopIfTrue="1" operator="greaterThan">
      <formula>$N$61</formula>
    </cfRule>
    <cfRule type="cellIs" dxfId="48" priority="3" operator="lessThanOrEqual">
      <formula>$N$61</formula>
    </cfRule>
  </conditionalFormatting>
  <conditionalFormatting sqref="P16">
    <cfRule type="cellIs" dxfId="47" priority="1" operator="greaterThan">
      <formula>7%</formula>
    </cfRule>
  </conditionalFormatting>
  <conditionalFormatting sqref="R27">
    <cfRule type="cellIs" dxfId="46" priority="14" operator="greaterThan">
      <formula>0.1</formula>
    </cfRule>
    <cfRule type="cellIs" dxfId="45" priority="15" operator="lessThanOrEqual">
      <formula>0.1</formula>
    </cfRule>
  </conditionalFormatting>
  <pageMargins left="0.25" right="0.25" top="0.75" bottom="0.75" header="0.3" footer="0.3"/>
  <pageSetup paperSize="9" scale="32" orientation="landscape" r:id="rId1"/>
  <headerFooter>
    <oddHeader>&amp;L&amp;F
&amp;C&amp;"System Font,Standardowy"&amp;10&amp;K000000&amp;A&amp;R&amp;P z &amp;N</oddHeader>
    <oddFooter>&amp;L&amp;F&amp;C&amp;A&amp;R&amp;P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02" r:id="rId4" name="Label 66">
              <controlPr defaultSize="0" autoFill="0" autoLine="0" autoPict="0">
                <anchor moveWithCells="1" sizeWithCells="1">
                  <from>
                    <xdr:col>15</xdr:col>
                    <xdr:colOff>215900</xdr:colOff>
                    <xdr:row>26</xdr:row>
                    <xdr:rowOff>38100</xdr:rowOff>
                  </from>
                  <to>
                    <xdr:col>16</xdr:col>
                    <xdr:colOff>101600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5" name="Label 67">
              <controlPr defaultSize="0" autoFill="0" autoLine="0" autoPict="0">
                <anchor moveWithCells="1" sizeWithCells="1">
                  <from>
                    <xdr:col>15</xdr:col>
                    <xdr:colOff>622300</xdr:colOff>
                    <xdr:row>26</xdr:row>
                    <xdr:rowOff>50800</xdr:rowOff>
                  </from>
                  <to>
                    <xdr:col>16</xdr:col>
                    <xdr:colOff>190500</xdr:colOff>
                    <xdr:row>26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964CEC0-FAC3-A44F-8617-30328839B7E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P27:Q27</xm:sqref>
        </x14:conditionalFormatting>
        <x14:conditionalFormatting xmlns:xm="http://schemas.microsoft.com/office/excel/2006/main">
          <x14:cfRule type="iconSet" priority="101" id="{5044E737-CF1C-B64C-A2E8-A651691076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Q29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186"/>
  <sheetViews>
    <sheetView showGridLines="0" zoomScale="60" zoomScaleNormal="60" workbookViewId="0">
      <selection activeCell="C22" sqref="C22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1" width="9.1640625" customWidth="1"/>
    <col min="12" max="12" width="2.33203125" customWidth="1"/>
  </cols>
  <sheetData>
    <row r="2" spans="1:14" s="20" customFormat="1" x14ac:dyDescent="0.2">
      <c r="A2" s="33" t="s">
        <v>371</v>
      </c>
    </row>
    <row r="3" spans="1:14" s="20" customFormat="1" x14ac:dyDescent="0.2">
      <c r="F3" s="25"/>
      <c r="G3" s="25"/>
      <c r="H3" s="25"/>
      <c r="I3" s="25"/>
      <c r="J3" s="25"/>
      <c r="K3" s="25"/>
      <c r="L3" s="25"/>
    </row>
    <row r="4" spans="1:14" s="20" customFormat="1" x14ac:dyDescent="0.2">
      <c r="B4" s="35" t="str">
        <f>'Dane wejściowe'!B45</f>
        <v>Nr obiektu</v>
      </c>
      <c r="C4" s="35" t="str">
        <f>'Dane wejściowe'!C45</f>
        <v>Nazwa obiektu</v>
      </c>
      <c r="E4" s="33"/>
      <c r="F4" s="41"/>
      <c r="G4" s="41"/>
      <c r="H4" s="41"/>
      <c r="I4" s="41"/>
      <c r="J4" s="41"/>
      <c r="K4" s="41"/>
      <c r="L4" s="41"/>
      <c r="M4" s="33"/>
      <c r="N4" s="33"/>
    </row>
    <row r="5" spans="1:14" s="20" customFormat="1" x14ac:dyDescent="0.2">
      <c r="B5" s="39" t="str">
        <f>'Dane wejściowe'!B46</f>
        <v>Obiekt 1</v>
      </c>
      <c r="C5" s="44" t="str">
        <f>IF('Dane wejściowe'!C46="","",'Dane wejściowe'!C46)</f>
        <v/>
      </c>
      <c r="F5" s="25"/>
      <c r="G5" s="25"/>
      <c r="H5" s="25"/>
      <c r="I5" s="25"/>
      <c r="J5" s="25"/>
      <c r="K5" s="25"/>
      <c r="L5" s="25"/>
    </row>
    <row r="6" spans="1:14" s="20" customFormat="1" x14ac:dyDescent="0.2">
      <c r="B6" s="39" t="str">
        <f>'Dane wejściowe'!B47</f>
        <v>Obiekt 2</v>
      </c>
      <c r="C6" s="44" t="str">
        <f>IF('Dane wejściowe'!C47="","",'Dane wejściowe'!C47)</f>
        <v/>
      </c>
      <c r="F6" s="25"/>
      <c r="G6" s="25"/>
      <c r="H6" s="25"/>
      <c r="I6" s="25"/>
      <c r="J6" s="25"/>
      <c r="K6" s="25"/>
      <c r="L6" s="25"/>
    </row>
    <row r="7" spans="1:14" s="20" customFormat="1" x14ac:dyDescent="0.2">
      <c r="B7" s="39" t="str">
        <f>'Dane wejściowe'!B48</f>
        <v>Obiekt 3</v>
      </c>
      <c r="C7" s="44" t="str">
        <f>IF('Dane wejściowe'!C48="","",'Dane wejściowe'!C48)</f>
        <v/>
      </c>
      <c r="F7" s="25"/>
      <c r="G7" s="25"/>
      <c r="H7" s="25"/>
      <c r="I7" s="25"/>
      <c r="J7" s="25"/>
      <c r="K7" s="25"/>
      <c r="L7" s="25"/>
    </row>
    <row r="8" spans="1:14" s="20" customFormat="1" x14ac:dyDescent="0.2">
      <c r="B8" s="39" t="str">
        <f>'Dane wejściowe'!B49</f>
        <v>Obiekt 4</v>
      </c>
      <c r="C8" s="44" t="str">
        <f>IF('Dane wejściowe'!C49="","",'Dane wejściowe'!C49)</f>
        <v/>
      </c>
      <c r="F8" s="25"/>
      <c r="G8" s="25"/>
      <c r="H8" s="25"/>
      <c r="I8" s="25"/>
      <c r="J8" s="25"/>
      <c r="K8" s="25"/>
      <c r="L8" s="25"/>
    </row>
    <row r="9" spans="1:14" s="20" customFormat="1" x14ac:dyDescent="0.2">
      <c r="B9" s="39" t="str">
        <f>'Dane wejściowe'!B50</f>
        <v>Obiekt 5</v>
      </c>
      <c r="C9" s="44" t="str">
        <f>IF('Dane wejściowe'!C50="","",'Dane wejściowe'!C50)</f>
        <v/>
      </c>
      <c r="F9" s="25"/>
      <c r="G9" s="25"/>
      <c r="H9" s="25"/>
      <c r="I9" s="25"/>
      <c r="J9" s="25"/>
      <c r="K9" s="25"/>
      <c r="L9" s="25"/>
    </row>
    <row r="10" spans="1:14" s="20" customFormat="1" x14ac:dyDescent="0.2">
      <c r="B10" s="39" t="str">
        <f>'Dane wejściowe'!B51</f>
        <v>Obiekt 6</v>
      </c>
      <c r="C10" s="44" t="str">
        <f>IF('Dane wejściowe'!C51="","",'Dane wejściowe'!C51)</f>
        <v/>
      </c>
      <c r="F10" s="25"/>
      <c r="G10" s="25"/>
      <c r="H10" s="25"/>
      <c r="I10" s="25"/>
      <c r="J10" s="25"/>
      <c r="K10" s="25"/>
      <c r="L10" s="25"/>
    </row>
    <row r="11" spans="1:14" s="20" customFormat="1" x14ac:dyDescent="0.2">
      <c r="B11" s="39" t="str">
        <f>'Dane wejściowe'!B52</f>
        <v>Obiekt 7</v>
      </c>
      <c r="C11" s="44" t="str">
        <f>IF('Dane wejściowe'!C52="","",'Dane wejściowe'!C52)</f>
        <v/>
      </c>
      <c r="F11" s="25"/>
      <c r="G11" s="25"/>
      <c r="H11" s="25"/>
      <c r="I11" s="25"/>
      <c r="J11" s="25"/>
      <c r="K11" s="25"/>
      <c r="L11" s="25"/>
    </row>
    <row r="12" spans="1:14" s="20" customFormat="1" x14ac:dyDescent="0.2">
      <c r="B12" s="39" t="str">
        <f>'Dane wejściowe'!B53</f>
        <v>Obiekt 8</v>
      </c>
      <c r="C12" s="44" t="str">
        <f>IF('Dane wejściowe'!C53="","",'Dane wejściowe'!C53)</f>
        <v/>
      </c>
      <c r="F12" s="25"/>
      <c r="G12" s="25"/>
      <c r="H12" s="25"/>
      <c r="I12" s="25"/>
      <c r="J12" s="25"/>
      <c r="K12" s="25"/>
      <c r="L12" s="25"/>
    </row>
    <row r="13" spans="1:14" s="20" customFormat="1" x14ac:dyDescent="0.2">
      <c r="B13" s="39" t="str">
        <f>'Dane wejściowe'!B54</f>
        <v>Obiekt 9</v>
      </c>
      <c r="C13" s="44" t="str">
        <f>IF('Dane wejściowe'!C54="","",'Dane wejściowe'!C54)</f>
        <v/>
      </c>
      <c r="F13" s="25"/>
      <c r="G13" s="25"/>
      <c r="H13" s="25"/>
      <c r="I13" s="25"/>
      <c r="J13" s="25"/>
      <c r="K13" s="25"/>
      <c r="L13" s="25"/>
    </row>
    <row r="14" spans="1:14" s="20" customFormat="1" x14ac:dyDescent="0.2">
      <c r="B14" s="39" t="str">
        <f>'Dane wejściowe'!B55</f>
        <v>Obiekt 10</v>
      </c>
      <c r="C14" s="44" t="str">
        <f>IF('Dane wejściowe'!C55="","",'Dane wejściowe'!C55)</f>
        <v/>
      </c>
      <c r="F14" s="25"/>
      <c r="G14" s="25"/>
      <c r="H14" s="25"/>
      <c r="I14" s="25"/>
      <c r="J14" s="25"/>
      <c r="K14" s="25"/>
      <c r="L14" s="25"/>
    </row>
    <row r="15" spans="1:14" s="20" customFormat="1" x14ac:dyDescent="0.2">
      <c r="B15" s="39" t="str">
        <f>'Dane wejściowe'!B56</f>
        <v>Obiekt 11</v>
      </c>
      <c r="C15" s="44" t="str">
        <f>IF('Dane wejściowe'!C56="","",'Dane wejściowe'!C56)</f>
        <v/>
      </c>
      <c r="F15" s="25"/>
      <c r="G15" s="25"/>
      <c r="H15" s="25"/>
      <c r="I15" s="25"/>
      <c r="J15" s="25"/>
      <c r="K15" s="25"/>
      <c r="L15" s="25"/>
    </row>
    <row r="16" spans="1:14" s="20" customFormat="1" x14ac:dyDescent="0.2">
      <c r="B16" s="39" t="str">
        <f>'Dane wejściowe'!B57</f>
        <v>Obiekt 12</v>
      </c>
      <c r="C16" s="44" t="str">
        <f>IF('Dane wejściowe'!C57="","",'Dane wejściowe'!C57)</f>
        <v/>
      </c>
      <c r="F16" s="25"/>
      <c r="G16" s="25"/>
      <c r="H16" s="25"/>
      <c r="I16" s="25"/>
      <c r="J16" s="25"/>
      <c r="K16" s="25"/>
      <c r="L16" s="25"/>
    </row>
    <row r="17" spans="1:12" s="20" customFormat="1" x14ac:dyDescent="0.2">
      <c r="B17" s="39" t="str">
        <f>'Dane wejściowe'!B58</f>
        <v>Obiekt 13</v>
      </c>
      <c r="C17" s="44" t="str">
        <f>IF('Dane wejściowe'!C58="","",'Dane wejściowe'!C58)</f>
        <v/>
      </c>
      <c r="F17" s="25"/>
      <c r="G17" s="25"/>
      <c r="H17" s="25"/>
      <c r="I17" s="25"/>
      <c r="J17" s="25"/>
      <c r="K17" s="25"/>
      <c r="L17" s="25"/>
    </row>
    <row r="18" spans="1:12" s="20" customFormat="1" x14ac:dyDescent="0.2">
      <c r="B18" s="39" t="str">
        <f>'Dane wejściowe'!B59</f>
        <v>Obiekt 14</v>
      </c>
      <c r="C18" s="44" t="str">
        <f>IF('Dane wejściowe'!C59="","",'Dane wejściowe'!C59)</f>
        <v/>
      </c>
      <c r="F18" s="25"/>
      <c r="G18" s="25"/>
      <c r="H18" s="25"/>
      <c r="I18" s="25"/>
      <c r="J18" s="25"/>
      <c r="K18" s="25"/>
      <c r="L18" s="25"/>
    </row>
    <row r="19" spans="1:12" s="20" customFormat="1" x14ac:dyDescent="0.2">
      <c r="B19" s="39" t="str">
        <f>'Dane wejściowe'!B60</f>
        <v>Obiekt 15</v>
      </c>
      <c r="C19" s="44" t="str">
        <f>IF('Dane wejściowe'!C60="","",'Dane wejściowe'!C60)</f>
        <v/>
      </c>
      <c r="F19" s="25"/>
      <c r="G19" s="25"/>
      <c r="H19" s="25"/>
      <c r="I19" s="25"/>
      <c r="J19" s="25"/>
      <c r="K19" s="25"/>
      <c r="L19" s="25"/>
    </row>
    <row r="20" spans="1:12" s="20" customFormat="1" x14ac:dyDescent="0.2">
      <c r="B20" s="33"/>
      <c r="F20" s="25"/>
      <c r="G20" s="25"/>
      <c r="H20" s="25"/>
      <c r="I20" s="25"/>
      <c r="J20" s="25"/>
      <c r="K20" s="25"/>
      <c r="L20" s="25"/>
    </row>
    <row r="21" spans="1:12" x14ac:dyDescent="0.2">
      <c r="E21" s="42" t="b">
        <f>E22='Podsumowanie budżetu'!H14</f>
        <v>1</v>
      </c>
      <c r="F21" s="42" t="b">
        <f>F22='Podsumowanie budżetu'!I14</f>
        <v>1</v>
      </c>
      <c r="G21" s="42" t="b">
        <f>G22='Podsumowanie budżetu'!J14</f>
        <v>1</v>
      </c>
      <c r="H21" s="42" t="b">
        <f>H22='Podsumowanie budżetu'!K14</f>
        <v>1</v>
      </c>
      <c r="I21" s="42" t="b">
        <f>I22='Podsumowanie budżetu'!L14</f>
        <v>1</v>
      </c>
    </row>
    <row r="22" spans="1:12" x14ac:dyDescent="0.2">
      <c r="E22" s="40">
        <f>E32+E43+E54+E65+E76+E87+E98+E109+E120+E131+E142+E153+E164+E175+E186</f>
        <v>0</v>
      </c>
      <c r="F22" s="40">
        <f>F32+F43+F54+F65+F76+F87+F98+F109+F120+F131+F142+F153+F164+F175+F186</f>
        <v>0</v>
      </c>
      <c r="G22" s="40">
        <f>G32+G43+G54+G65+G76+G87+G98+G109+G120+G131+G142+G153+G164+G175+G186</f>
        <v>0</v>
      </c>
      <c r="H22" s="40">
        <f>H32+H43+H54+H65+H76+H87+H98+H109+H120+H131+H142+H153+H164+H175+H186</f>
        <v>0</v>
      </c>
      <c r="I22" s="40">
        <f>I32+I43+I54+I65+I76+I87+I98+I109+I120+I131+I142+I153+I164+I175+I186</f>
        <v>0</v>
      </c>
    </row>
    <row r="23" spans="1:12" ht="21" x14ac:dyDescent="0.25">
      <c r="A23" s="35" t="str">
        <f>B5</f>
        <v>Obiekt 1</v>
      </c>
      <c r="B23" s="36"/>
      <c r="C23" s="37" t="str">
        <f>C5</f>
        <v/>
      </c>
      <c r="D23" s="37"/>
      <c r="E23" s="36"/>
      <c r="F23" s="36"/>
      <c r="G23" s="36"/>
      <c r="H23" s="36"/>
      <c r="I23" s="36"/>
      <c r="J23" s="13" t="s">
        <v>373</v>
      </c>
      <c r="K23" s="13" t="s">
        <v>374</v>
      </c>
    </row>
    <row r="24" spans="1:12" ht="34" x14ac:dyDescent="0.2">
      <c r="B24" s="1"/>
      <c r="C24" s="4" t="s">
        <v>135</v>
      </c>
      <c r="D24" s="4" t="s">
        <v>137</v>
      </c>
      <c r="E24" s="4" t="s">
        <v>39</v>
      </c>
      <c r="F24" s="4" t="s">
        <v>67</v>
      </c>
      <c r="G24" s="4" t="s">
        <v>356</v>
      </c>
      <c r="H24" s="4" t="s">
        <v>380</v>
      </c>
      <c r="I24" s="4" t="s">
        <v>359</v>
      </c>
      <c r="J24" s="7"/>
      <c r="K24" s="15"/>
      <c r="L24" s="15"/>
    </row>
    <row r="25" spans="1:12" ht="16" customHeight="1" x14ac:dyDescent="0.2">
      <c r="B25" s="1" t="s">
        <v>12</v>
      </c>
      <c r="C25" s="1" t="s">
        <v>221</v>
      </c>
      <c r="D25" s="1" t="s">
        <v>8</v>
      </c>
      <c r="E25" s="2">
        <f>SUMIFS('Z1 Wydatki audytowe'!$G$31:$G$75,'Z1 Wydatki audytowe'!$C$31:$C$75,$A$23)</f>
        <v>0</v>
      </c>
      <c r="F25" s="2">
        <f>SUMIFS('Z1 Wydatki audytowe'!$H$31:$H$75,'Z1 Wydatki audytowe'!$C$31:$C$75,$A$23)</f>
        <v>0</v>
      </c>
      <c r="G25" s="2">
        <f>SUMIFS('Z1 Wydatki audytowe'!$I$31:$I$75,'Z1 Wydatki audytowe'!$C$31:$C$75,$A$23)</f>
        <v>0</v>
      </c>
      <c r="H25" s="2">
        <f>SUMIFS('Z1 Wydatki audytowe'!$J$31:$J$75,'Z1 Wydatki audytowe'!$C$31:$C$75,$A$23)</f>
        <v>0</v>
      </c>
      <c r="I25" s="2">
        <f>SUMIFS('Z1 Wydatki audytowe'!$K$31:$K$75,'Z1 Wydatki audytowe'!$C$31:$C$75,$A$23)</f>
        <v>0</v>
      </c>
      <c r="J25" s="6"/>
      <c r="K25" s="16"/>
      <c r="L25" s="16"/>
    </row>
    <row r="26" spans="1:12" ht="16" customHeight="1" x14ac:dyDescent="0.2">
      <c r="B26" s="1" t="s">
        <v>13</v>
      </c>
      <c r="C26" s="1" t="s">
        <v>223</v>
      </c>
      <c r="D26" s="1" t="s">
        <v>8</v>
      </c>
      <c r="E26" s="2">
        <f>SUMIFS('Z2 Pozostałe roboty budowla'!$G$31:$G$75,'Z2 Pozostałe roboty budowla'!$C$31:$C$75,$A$23)</f>
        <v>0</v>
      </c>
      <c r="F26" s="2">
        <f>SUMIFS('Z2 Pozostałe roboty budowla'!$H$31:$H$75,'Z2 Pozostałe roboty budowla'!$C$31:$C$75,$A$23)</f>
        <v>0</v>
      </c>
      <c r="G26" s="2">
        <f>SUMIFS('Z2 Pozostałe roboty budowla'!$I$31:$I$75,'Z2 Pozostałe roboty budowla'!$C$31:$C$75,$A$23)</f>
        <v>0</v>
      </c>
      <c r="H26" s="2">
        <f>SUMIFS('Z2 Pozostałe roboty budowla'!$J$31:$J$75,'Z2 Pozostałe roboty budowla'!$C$31:$C$75,$A$23)</f>
        <v>0</v>
      </c>
      <c r="I26" s="2">
        <f>SUMIFS('Z2 Pozostałe roboty budowla'!$K$31:$K$75,'Z2 Pozostałe roboty budowla'!$C$31:$C$75,$A$23)</f>
        <v>0</v>
      </c>
      <c r="J26" s="6">
        <v>0.15</v>
      </c>
      <c r="K26" s="47">
        <f>IF(F25=0,0,F26/F25)</f>
        <v>0</v>
      </c>
      <c r="L26" s="43">
        <f>IF(K26&lt;=J26,1,0)</f>
        <v>1</v>
      </c>
    </row>
    <row r="27" spans="1:12" ht="16" customHeight="1" x14ac:dyDescent="0.2">
      <c r="B27" s="1" t="s">
        <v>14</v>
      </c>
      <c r="C27" s="1" t="s">
        <v>139</v>
      </c>
      <c r="D27" s="1" t="s">
        <v>140</v>
      </c>
      <c r="E27" s="2">
        <f>SUMIFS('Z3 Prace przygotowawcze'!$H$31:$H$75,'Z3 Prace przygotowawcze'!$C$31:$C$75,$A$23)</f>
        <v>0</v>
      </c>
      <c r="F27" s="2">
        <f>SUMIFS('Z3 Prace przygotowawcze'!$I$31:$I$75,'Z3 Prace przygotowawcze'!$C$31:$C$75,$A$23)</f>
        <v>0</v>
      </c>
      <c r="G27" s="2">
        <f>SUMIFS('Z3 Prace przygotowawcze'!$J$31:$J$75,'Z3 Prace przygotowawcze'!$C$31:$C$75,$A$23)</f>
        <v>0</v>
      </c>
      <c r="H27" s="2">
        <f>SUMIFS('Z3 Prace przygotowawcze'!$K$31:$K$75,'Z3 Prace przygotowawcze'!$C$31:$C$75,$A$23)</f>
        <v>0</v>
      </c>
      <c r="I27" s="2">
        <f>SUMIFS('Z3 Prace przygotowawcze'!$L$31:$L$75,'Z3 Prace przygotowawcze'!$C$31:$C$75,$A$23)</f>
        <v>0</v>
      </c>
      <c r="J27" s="6"/>
      <c r="K27" s="16"/>
      <c r="L27" s="16"/>
    </row>
    <row r="28" spans="1:12" ht="16" customHeight="1" x14ac:dyDescent="0.2">
      <c r="B28" s="1" t="s">
        <v>15</v>
      </c>
      <c r="C28" s="1" t="s">
        <v>322</v>
      </c>
      <c r="D28" s="1" t="s">
        <v>140</v>
      </c>
      <c r="E28" s="2">
        <f>SUMIFS('Z4 Działania edukacyjne doradcz'!$G$31:$G$75,'Z4 Działania edukacyjne doradcz'!$C$31:$C$75,$A$23)</f>
        <v>0</v>
      </c>
      <c r="F28" s="2">
        <f>SUMIFS('Z4 Działania edukacyjne doradcz'!$H$31:$H$75,'Z4 Działania edukacyjne doradcz'!$C$31:$C$75,$A$23)</f>
        <v>0</v>
      </c>
      <c r="G28" s="2">
        <f>SUMIFS('Z4 Działania edukacyjne doradcz'!$I$31:$I$75,'Z4 Działania edukacyjne doradcz'!$C$31:$C$75,$A$23)</f>
        <v>0</v>
      </c>
      <c r="H28" s="2">
        <f>SUMIFS('Z4 Działania edukacyjne doradcz'!$J$31:$J$75,'Z4 Działania edukacyjne doradcz'!$C$31:$C$75,$A$23)</f>
        <v>0</v>
      </c>
      <c r="I28" s="2">
        <f>SUMIFS('Z4 Działania edukacyjne doradcz'!$K$31:$K$75,'Z4 Działania edukacyjne doradcz'!$C$31:$C$75,$A$23)</f>
        <v>0</v>
      </c>
      <c r="J28" s="6"/>
      <c r="K28" s="16"/>
      <c r="L28" s="16"/>
    </row>
    <row r="29" spans="1:12" ht="16" customHeight="1" x14ac:dyDescent="0.2">
      <c r="B29" s="1" t="s">
        <v>16</v>
      </c>
      <c r="C29" s="1" t="s">
        <v>136</v>
      </c>
      <c r="D29" s="1" t="s">
        <v>9</v>
      </c>
      <c r="E29" s="2">
        <f>SUMIFS('Z5 Wkład niepieniężny'!$I$31:$I$75,'Z5 Wkład niepieniężny'!$C$31:$C$75,$A$23)</f>
        <v>0</v>
      </c>
      <c r="F29" s="2">
        <f>SUMIFS('Z5 Wkład niepieniężny'!$J$31:$J$75,'Z5 Wkład niepieniężny'!$C$31:$C$75,$A$23)</f>
        <v>0</v>
      </c>
      <c r="G29" s="2">
        <f>SUMIFS('Z5 Wkład niepieniężny'!$K$31:$K$75,'Z5 Wkład niepieniężny'!$C$31:$C$75,$A$23)</f>
        <v>0</v>
      </c>
      <c r="H29" s="2">
        <f>SUMIFS('Z5 Wkład niepieniężny'!$L$31:$L$75,'Z5 Wkład niepieniężny'!$C$31:$C$75,$A$23)</f>
        <v>0</v>
      </c>
      <c r="I29" s="2">
        <f>SUMIFS('Z5 Wkład niepieniężny'!$M$31:$M$75,'Z5 Wkład niepieniężny'!$C$31:$C$75,$A$23)</f>
        <v>0</v>
      </c>
      <c r="J29" s="6"/>
      <c r="K29" s="16"/>
      <c r="L29" s="16"/>
    </row>
    <row r="30" spans="1:12" ht="48" customHeight="1" x14ac:dyDescent="0.2">
      <c r="B30" s="51" t="s">
        <v>122</v>
      </c>
      <c r="C30" s="51" t="s">
        <v>87</v>
      </c>
      <c r="D30" s="51" t="s">
        <v>387</v>
      </c>
      <c r="E30" s="2">
        <f>SUMIFS('Z6 Koszty pośrednie'!$G$31:$G$45,'Z6 Koszty pośrednie'!$C$31:$C$45,$A$23)</f>
        <v>0</v>
      </c>
      <c r="F30" s="2">
        <f>SUMIFS('Z6 Koszty pośrednie'!$H$31:$H$45,'Z6 Koszty pośrednie'!$C$31:$C$45,$A$23)</f>
        <v>0</v>
      </c>
      <c r="G30" s="2">
        <f>SUMIFS('Z6 Koszty pośrednie'!$I$31:$I$45,'Z6 Koszty pośrednie'!$C$31:$C$45,$A$23)</f>
        <v>0</v>
      </c>
      <c r="H30" s="2">
        <f>SUMIFS('Z6 Koszty pośrednie'!$J$31:$J$45,'Z6 Koszty pośrednie'!$C$31:$C$45,$A$23)</f>
        <v>0</v>
      </c>
      <c r="I30" s="2">
        <f>SUMIFS('Z6 Koszty pośrednie'!$K$31:$K$45,'Z6 Koszty pośrednie'!$C$31:$C$45,$A$23)</f>
        <v>0</v>
      </c>
      <c r="J30" s="6"/>
      <c r="K30" s="16"/>
      <c r="L30" s="16"/>
    </row>
    <row r="31" spans="1:12" ht="17" thickBot="1" x14ac:dyDescent="0.25">
      <c r="B31" s="1"/>
      <c r="C31" s="8"/>
      <c r="D31" s="8"/>
      <c r="E31" s="5"/>
      <c r="F31" s="5"/>
      <c r="G31" s="5"/>
      <c r="H31" s="5"/>
      <c r="I31" s="5"/>
      <c r="J31" s="6"/>
      <c r="K31" s="3"/>
      <c r="L31" s="3"/>
    </row>
    <row r="32" spans="1:12" ht="17" thickBot="1" x14ac:dyDescent="0.25">
      <c r="B32" s="1"/>
      <c r="C32" s="12" t="s">
        <v>81</v>
      </c>
      <c r="D32" s="11"/>
      <c r="E32" s="9">
        <f>SUM(E25:E31)</f>
        <v>0</v>
      </c>
      <c r="F32" s="9">
        <f>SUM(F25:F31)</f>
        <v>0</v>
      </c>
      <c r="G32" s="9">
        <f>SUM(G25:G31)</f>
        <v>0</v>
      </c>
      <c r="H32" s="9">
        <f>SUM(H25:H31)</f>
        <v>0</v>
      </c>
      <c r="I32" s="10">
        <f>SUM(I25:I31)</f>
        <v>0</v>
      </c>
      <c r="J32" s="14"/>
      <c r="K32" s="1"/>
      <c r="L32" s="1"/>
    </row>
    <row r="33" spans="1:12" x14ac:dyDescent="0.2">
      <c r="B33" s="1"/>
      <c r="C33" s="1"/>
      <c r="D33" s="1"/>
      <c r="E33" s="1"/>
      <c r="F33" s="1"/>
      <c r="G33" s="34" t="b">
        <f>G32=H32+I32</f>
        <v>1</v>
      </c>
      <c r="H33" s="1"/>
      <c r="I33" s="1"/>
      <c r="J33" s="1"/>
      <c r="K33" s="1"/>
      <c r="L33" s="1"/>
    </row>
    <row r="34" spans="1:12" ht="21" x14ac:dyDescent="0.25">
      <c r="A34" s="35" t="str">
        <f>B6</f>
        <v>Obiekt 2</v>
      </c>
      <c r="B34" s="38"/>
      <c r="C34" s="37" t="str">
        <f>C6</f>
        <v/>
      </c>
      <c r="D34" s="37"/>
      <c r="E34" s="38"/>
      <c r="F34" s="38"/>
      <c r="G34" s="38"/>
      <c r="H34" s="38"/>
      <c r="I34" s="38"/>
    </row>
    <row r="35" spans="1:12" ht="34" x14ac:dyDescent="0.2">
      <c r="B35" s="1"/>
      <c r="C35" s="4" t="s">
        <v>135</v>
      </c>
      <c r="D35" s="4" t="s">
        <v>137</v>
      </c>
      <c r="E35" s="4" t="s">
        <v>39</v>
      </c>
      <c r="F35" s="4" t="s">
        <v>67</v>
      </c>
      <c r="G35" s="4" t="s">
        <v>356</v>
      </c>
      <c r="H35" s="4" t="s">
        <v>380</v>
      </c>
      <c r="I35" s="4" t="s">
        <v>359</v>
      </c>
    </row>
    <row r="36" spans="1:12" x14ac:dyDescent="0.2">
      <c r="B36" s="1" t="s">
        <v>12</v>
      </c>
      <c r="C36" s="1" t="s">
        <v>221</v>
      </c>
      <c r="D36" s="1" t="s">
        <v>8</v>
      </c>
      <c r="E36" s="2">
        <f>SUMIFS('Z1 Wydatki audytowe'!$G$31:$G$75,'Z1 Wydatki audytowe'!$C$31:$C$75,$A$34)</f>
        <v>0</v>
      </c>
      <c r="F36" s="2">
        <f>SUMIFS('Z1 Wydatki audytowe'!$H$31:$H$75,'Z1 Wydatki audytowe'!$C$31:$C$75,$A$34)</f>
        <v>0</v>
      </c>
      <c r="G36" s="2">
        <f>SUMIFS('Z1 Wydatki audytowe'!$I$31:$I$75,'Z1 Wydatki audytowe'!$C$31:$C$75,$A$34)</f>
        <v>0</v>
      </c>
      <c r="H36" s="2">
        <f>SUMIFS('Z1 Wydatki audytowe'!$J$31:$J$75,'Z1 Wydatki audytowe'!$C$31:$C$75,$A$34)</f>
        <v>0</v>
      </c>
      <c r="I36" s="2">
        <f>SUMIFS('Z1 Wydatki audytowe'!$K$31:$K$75,'Z1 Wydatki audytowe'!$C$31:$C$75,$A$34)</f>
        <v>0</v>
      </c>
    </row>
    <row r="37" spans="1:12" x14ac:dyDescent="0.2">
      <c r="B37" s="1" t="s">
        <v>13</v>
      </c>
      <c r="C37" s="1" t="s">
        <v>223</v>
      </c>
      <c r="D37" s="1" t="s">
        <v>8</v>
      </c>
      <c r="E37" s="2">
        <f>SUMIFS('Z2 Pozostałe roboty budowla'!$G$31:$G$75,'Z2 Pozostałe roboty budowla'!$C$31:$C$75,$A$34)</f>
        <v>0</v>
      </c>
      <c r="F37" s="2">
        <f>SUMIFS('Z2 Pozostałe roboty budowla'!$H$31:$H$75,'Z2 Pozostałe roboty budowla'!$C$31:$C$75,$A$34)</f>
        <v>0</v>
      </c>
      <c r="G37" s="2">
        <f>SUMIFS('Z2 Pozostałe roboty budowla'!$I$31:$I$75,'Z2 Pozostałe roboty budowla'!$C$31:$C$75,$A$34)</f>
        <v>0</v>
      </c>
      <c r="H37" s="2">
        <f>SUMIFS('Z2 Pozostałe roboty budowla'!$J$31:$J$75,'Z2 Pozostałe roboty budowla'!$C$31:$C$75,$A$34)</f>
        <v>0</v>
      </c>
      <c r="I37" s="2">
        <f>SUMIFS('Z2 Pozostałe roboty budowla'!$K$31:$K$75,'Z2 Pozostałe roboty budowla'!$C$31:$C$75,$A$34)</f>
        <v>0</v>
      </c>
      <c r="J37" s="6">
        <v>0.15</v>
      </c>
      <c r="K37" s="47">
        <f>IF(F36=0,0,F37/F36)</f>
        <v>0</v>
      </c>
      <c r="L37" s="43">
        <f>IF(K37&lt;=J37,1,0)</f>
        <v>1</v>
      </c>
    </row>
    <row r="38" spans="1:12" x14ac:dyDescent="0.2">
      <c r="B38" s="1" t="s">
        <v>14</v>
      </c>
      <c r="C38" s="1" t="s">
        <v>139</v>
      </c>
      <c r="D38" s="1" t="s">
        <v>140</v>
      </c>
      <c r="E38" s="2">
        <f>SUMIFS('Z3 Prace przygotowawcze'!$H$31:$H$75,'Z3 Prace przygotowawcze'!$C$31:$C$75,$A$34)</f>
        <v>0</v>
      </c>
      <c r="F38" s="2">
        <f>SUMIFS('Z3 Prace przygotowawcze'!$I$31:$I$75,'Z3 Prace przygotowawcze'!$C$31:$C$75,$A$34)</f>
        <v>0</v>
      </c>
      <c r="G38" s="2">
        <f>SUMIFS('Z3 Prace przygotowawcze'!$J$31:$J$75,'Z3 Prace przygotowawcze'!$C$31:$C$75,$A$34)</f>
        <v>0</v>
      </c>
      <c r="H38" s="2">
        <f>SUMIFS('Z3 Prace przygotowawcze'!$K$31:$K$75,'Z3 Prace przygotowawcze'!$C$31:$C$75,$A$34)</f>
        <v>0</v>
      </c>
      <c r="I38" s="2">
        <f>SUMIFS('Z3 Prace przygotowawcze'!$L$31:$L$75,'Z3 Prace przygotowawcze'!$C$31:$C$75,$A$34)</f>
        <v>0</v>
      </c>
    </row>
    <row r="39" spans="1:12" x14ac:dyDescent="0.2">
      <c r="B39" s="1" t="s">
        <v>15</v>
      </c>
      <c r="C39" s="1" t="s">
        <v>322</v>
      </c>
      <c r="D39" s="1" t="s">
        <v>140</v>
      </c>
      <c r="E39" s="2">
        <f>SUMIFS('Z4 Działania edukacyjne doradcz'!$G$31:$G$75,'Z4 Działania edukacyjne doradcz'!$C$31:$C$75,$A$34)</f>
        <v>0</v>
      </c>
      <c r="F39" s="2">
        <f>SUMIFS('Z4 Działania edukacyjne doradcz'!$H$31:$H$75,'Z4 Działania edukacyjne doradcz'!$C$31:$C$75,$A$34)</f>
        <v>0</v>
      </c>
      <c r="G39" s="2">
        <f>SUMIFS('Z4 Działania edukacyjne doradcz'!$I$31:$I$75,'Z4 Działania edukacyjne doradcz'!$C$31:$C$75,$A$34)</f>
        <v>0</v>
      </c>
      <c r="H39" s="2">
        <f>SUMIFS('Z4 Działania edukacyjne doradcz'!$J$31:$J$75,'Z4 Działania edukacyjne doradcz'!$C$31:$C$75,$A$34)</f>
        <v>0</v>
      </c>
      <c r="I39" s="2">
        <f>SUMIFS('Z4 Działania edukacyjne doradcz'!$K$31:$K$75,'Z4 Działania edukacyjne doradcz'!$C$31:$C$75,$A$34)</f>
        <v>0</v>
      </c>
    </row>
    <row r="40" spans="1:12" x14ac:dyDescent="0.2">
      <c r="B40" s="1" t="s">
        <v>16</v>
      </c>
      <c r="C40" s="1" t="s">
        <v>136</v>
      </c>
      <c r="D40" s="1" t="s">
        <v>9</v>
      </c>
      <c r="E40" s="2">
        <f>SUMIFS('Z5 Wkład niepieniężny'!$I$31:$I$75,'Z5 Wkład niepieniężny'!$C$31:$C$75,$A$34)</f>
        <v>0</v>
      </c>
      <c r="F40" s="2">
        <f>SUMIFS('Z5 Wkład niepieniężny'!$J$31:$J$75,'Z5 Wkład niepieniężny'!$C$31:$C$75,$A$34)</f>
        <v>0</v>
      </c>
      <c r="G40" s="2">
        <f>SUMIFS('Z5 Wkład niepieniężny'!$K$31:$K$75,'Z5 Wkład niepieniężny'!$C$31:$C$75,$A$34)</f>
        <v>0</v>
      </c>
      <c r="H40" s="2">
        <f>SUMIFS('Z5 Wkład niepieniężny'!$L$31:$L$75,'Z5 Wkład niepieniężny'!$C$31:$C$75,$A$34)</f>
        <v>0</v>
      </c>
      <c r="I40" s="2">
        <f>SUMIFS('Z5 Wkład niepieniężny'!$M$31:$M$75,'Z5 Wkład niepieniężny'!$C$31:$C$75,$A$34)</f>
        <v>0</v>
      </c>
    </row>
    <row r="41" spans="1:12" ht="51" x14ac:dyDescent="0.2">
      <c r="B41" s="48" t="s">
        <v>122</v>
      </c>
      <c r="C41" s="48" t="s">
        <v>87</v>
      </c>
      <c r="D41" s="51" t="s">
        <v>387</v>
      </c>
      <c r="E41" s="2">
        <f>SUMIFS('Z6 Koszty pośrednie'!$G$31:$G$45,'Z6 Koszty pośrednie'!$C$31:$C$45,$A$34)</f>
        <v>0</v>
      </c>
      <c r="F41" s="2">
        <f>SUMIFS('Z6 Koszty pośrednie'!$H$31:$H$45,'Z6 Koszty pośrednie'!$C$31:$C$45,$A$34)</f>
        <v>0</v>
      </c>
      <c r="G41" s="2">
        <f>SUMIFS('Z6 Koszty pośrednie'!$I$31:$I$45,'Z6 Koszty pośrednie'!$C$31:$C$45,$A$34)</f>
        <v>0</v>
      </c>
      <c r="H41" s="2">
        <f>SUMIFS('Z6 Koszty pośrednie'!$J$31:$J$45,'Z6 Koszty pośrednie'!$C$31:$C$45,$A$34)</f>
        <v>0</v>
      </c>
      <c r="I41" s="2">
        <f>SUMIFS('Z6 Koszty pośrednie'!$K$31:$K$45,'Z6 Koszty pośrednie'!$C$31:$C$45,$A$34)</f>
        <v>0</v>
      </c>
    </row>
    <row r="42" spans="1:12" ht="17" thickBot="1" x14ac:dyDescent="0.25">
      <c r="B42" s="1"/>
      <c r="C42" s="8"/>
      <c r="D42" s="8"/>
      <c r="E42" s="5"/>
      <c r="F42" s="5"/>
      <c r="G42" s="5"/>
      <c r="H42" s="5"/>
      <c r="I42" s="5"/>
    </row>
    <row r="43" spans="1:12" ht="17" thickBot="1" x14ac:dyDescent="0.25">
      <c r="B43" s="1"/>
      <c r="C43" s="12" t="s">
        <v>81</v>
      </c>
      <c r="D43" s="11"/>
      <c r="E43" s="9">
        <f>SUM(E36:E42)</f>
        <v>0</v>
      </c>
      <c r="F43" s="9">
        <f>SUM(F36:F42)</f>
        <v>0</v>
      </c>
      <c r="G43" s="9">
        <f>SUM(G36:G42)</f>
        <v>0</v>
      </c>
      <c r="H43" s="9">
        <f>SUM(H36:H42)</f>
        <v>0</v>
      </c>
      <c r="I43" s="10">
        <f>SUM(I36:I42)</f>
        <v>0</v>
      </c>
    </row>
    <row r="45" spans="1:12" ht="21" x14ac:dyDescent="0.25">
      <c r="A45" s="35" t="str">
        <f>B7</f>
        <v>Obiekt 3</v>
      </c>
      <c r="B45" s="36"/>
      <c r="C45" s="37" t="str">
        <f>C7</f>
        <v/>
      </c>
      <c r="D45" s="37"/>
      <c r="E45" s="36"/>
      <c r="F45" s="36"/>
      <c r="G45" s="36"/>
      <c r="H45" s="36"/>
      <c r="I45" s="36"/>
    </row>
    <row r="46" spans="1:12" ht="34" x14ac:dyDescent="0.2">
      <c r="B46" s="1"/>
      <c r="C46" s="4" t="s">
        <v>135</v>
      </c>
      <c r="D46" s="4" t="s">
        <v>137</v>
      </c>
      <c r="E46" s="4" t="s">
        <v>39</v>
      </c>
      <c r="F46" s="4" t="s">
        <v>67</v>
      </c>
      <c r="G46" s="4" t="s">
        <v>356</v>
      </c>
      <c r="H46" s="4" t="s">
        <v>380</v>
      </c>
      <c r="I46" s="4" t="s">
        <v>359</v>
      </c>
    </row>
    <row r="47" spans="1:12" x14ac:dyDescent="0.2">
      <c r="B47" s="1" t="s">
        <v>12</v>
      </c>
      <c r="C47" s="1" t="s">
        <v>221</v>
      </c>
      <c r="D47" s="1" t="s">
        <v>8</v>
      </c>
      <c r="E47" s="2">
        <f>SUMIFS('Z1 Wydatki audytowe'!$G$31:$G$75,'Z1 Wydatki audytowe'!$C$31:$C$75,$A$45)</f>
        <v>0</v>
      </c>
      <c r="F47" s="2">
        <f>SUMIFS('Z1 Wydatki audytowe'!$H$31:$H$75,'Z1 Wydatki audytowe'!$C$31:$C$75,$A$45)</f>
        <v>0</v>
      </c>
      <c r="G47" s="2">
        <f>SUMIFS('Z1 Wydatki audytowe'!$I$31:$I$75,'Z1 Wydatki audytowe'!$C$31:$C$75,$A$45)</f>
        <v>0</v>
      </c>
      <c r="H47" s="2">
        <f>SUMIFS('Z1 Wydatki audytowe'!$J$31:$J$75,'Z1 Wydatki audytowe'!$C$31:$C$75,$A$45)</f>
        <v>0</v>
      </c>
      <c r="I47" s="2">
        <f>SUMIFS('Z1 Wydatki audytowe'!$K$31:$K$75,'Z1 Wydatki audytowe'!$C$31:$C$75,$A$45)</f>
        <v>0</v>
      </c>
    </row>
    <row r="48" spans="1:12" x14ac:dyDescent="0.2">
      <c r="B48" s="1" t="s">
        <v>13</v>
      </c>
      <c r="C48" s="1" t="s">
        <v>223</v>
      </c>
      <c r="D48" s="1" t="s">
        <v>8</v>
      </c>
      <c r="E48" s="2">
        <f>SUMIFS('Z2 Pozostałe roboty budowla'!$G$31:$G$75,'Z2 Pozostałe roboty budowla'!$C$31:$C$75,$A$45)</f>
        <v>0</v>
      </c>
      <c r="F48" s="2">
        <f>SUMIFS('Z2 Pozostałe roboty budowla'!$H$31:$H$75,'Z2 Pozostałe roboty budowla'!$C$31:$C$75,$A$45)</f>
        <v>0</v>
      </c>
      <c r="G48" s="2">
        <f>SUMIFS('Z2 Pozostałe roboty budowla'!$I$31:$I$75,'Z2 Pozostałe roboty budowla'!$C$31:$C$75,$A$45)</f>
        <v>0</v>
      </c>
      <c r="H48" s="2">
        <f>SUMIFS('Z2 Pozostałe roboty budowla'!$J$31:$J$75,'Z2 Pozostałe roboty budowla'!$C$31:$C$75,$A$45)</f>
        <v>0</v>
      </c>
      <c r="I48" s="2">
        <f>SUMIFS('Z2 Pozostałe roboty budowla'!$K$31:$K$75,'Z2 Pozostałe roboty budowla'!$C$31:$C$75,$A$45)</f>
        <v>0</v>
      </c>
      <c r="J48" s="6">
        <v>0.15</v>
      </c>
      <c r="K48" s="47">
        <f>IF(F47=0,0,F48/F47)</f>
        <v>0</v>
      </c>
      <c r="L48" s="43">
        <f>IF(K48&lt;=J48,1,0)</f>
        <v>1</v>
      </c>
    </row>
    <row r="49" spans="1:12" x14ac:dyDescent="0.2">
      <c r="B49" s="1" t="s">
        <v>14</v>
      </c>
      <c r="C49" s="1" t="s">
        <v>139</v>
      </c>
      <c r="D49" s="1" t="s">
        <v>140</v>
      </c>
      <c r="E49" s="2">
        <f>SUMIFS('Z3 Prace przygotowawcze'!$H$31:$H$75,'Z3 Prace przygotowawcze'!$C$31:$C$75,$A$45)</f>
        <v>0</v>
      </c>
      <c r="F49" s="2">
        <f>SUMIFS('Z3 Prace przygotowawcze'!$I$31:$I$75,'Z3 Prace przygotowawcze'!$C$31:$C$75,$A$45)</f>
        <v>0</v>
      </c>
      <c r="G49" s="2">
        <f>SUMIFS('Z3 Prace przygotowawcze'!$J$31:$J$75,'Z3 Prace przygotowawcze'!$C$31:$C$75,$A$45)</f>
        <v>0</v>
      </c>
      <c r="H49" s="2">
        <f>SUMIFS('Z3 Prace przygotowawcze'!$K$31:$K$75,'Z3 Prace przygotowawcze'!$C$31:$C$75,$A$45)</f>
        <v>0</v>
      </c>
      <c r="I49" s="2">
        <f>SUMIFS('Z3 Prace przygotowawcze'!$L$31:$L$75,'Z3 Prace przygotowawcze'!$C$31:$C$75,$A$45)</f>
        <v>0</v>
      </c>
    </row>
    <row r="50" spans="1:12" x14ac:dyDescent="0.2">
      <c r="B50" s="1" t="s">
        <v>15</v>
      </c>
      <c r="C50" s="1" t="s">
        <v>322</v>
      </c>
      <c r="D50" s="1" t="s">
        <v>140</v>
      </c>
      <c r="E50" s="2">
        <f>SUMIFS('Z4 Działania edukacyjne doradcz'!$G$31:$G$75,'Z4 Działania edukacyjne doradcz'!$C$31:$C$75,$A$45)</f>
        <v>0</v>
      </c>
      <c r="F50" s="2">
        <f>SUMIFS('Z4 Działania edukacyjne doradcz'!$H$31:$H$75,'Z4 Działania edukacyjne doradcz'!$C$31:$C$75,$A$45)</f>
        <v>0</v>
      </c>
      <c r="G50" s="2">
        <f>SUMIFS('Z4 Działania edukacyjne doradcz'!$I$31:$I$75,'Z4 Działania edukacyjne doradcz'!$C$31:$C$75,$A$45)</f>
        <v>0</v>
      </c>
      <c r="H50" s="2">
        <f>SUMIFS('Z4 Działania edukacyjne doradcz'!$J$31:$J$75,'Z4 Działania edukacyjne doradcz'!$C$31:$C$75,$A$45)</f>
        <v>0</v>
      </c>
      <c r="I50" s="2">
        <f>SUMIFS('Z4 Działania edukacyjne doradcz'!$K$31:$K$75,'Z4 Działania edukacyjne doradcz'!$C$31:$C$75,$A$45)</f>
        <v>0</v>
      </c>
    </row>
    <row r="51" spans="1:12" x14ac:dyDescent="0.2">
      <c r="B51" s="1" t="s">
        <v>16</v>
      </c>
      <c r="C51" s="1" t="s">
        <v>136</v>
      </c>
      <c r="D51" s="1" t="s">
        <v>9</v>
      </c>
      <c r="E51" s="2">
        <f>SUMIFS('Z5 Wkład niepieniężny'!$I$31:$I$75,'Z5 Wkład niepieniężny'!$C$31:$C$75,$A$45)</f>
        <v>0</v>
      </c>
      <c r="F51" s="2">
        <f>SUMIFS('Z5 Wkład niepieniężny'!$J$31:$J$75,'Z5 Wkład niepieniężny'!$C$31:$C$75,$A$45)</f>
        <v>0</v>
      </c>
      <c r="G51" s="2">
        <f>SUMIFS('Z5 Wkład niepieniężny'!$K$31:$K$75,'Z5 Wkład niepieniężny'!$C$31:$C$75,$A$45)</f>
        <v>0</v>
      </c>
      <c r="H51" s="2">
        <f>SUMIFS('Z5 Wkład niepieniężny'!$L$31:$L$75,'Z5 Wkład niepieniężny'!$C$31:$C$75,$A$45)</f>
        <v>0</v>
      </c>
      <c r="I51" s="2">
        <f>SUMIFS('Z5 Wkład niepieniężny'!$M$31:$M$75,'Z5 Wkład niepieniężny'!$C$31:$C$75,$A$45)</f>
        <v>0</v>
      </c>
    </row>
    <row r="52" spans="1:12" ht="51" x14ac:dyDescent="0.2">
      <c r="B52" s="48" t="s">
        <v>122</v>
      </c>
      <c r="C52" s="48" t="s">
        <v>87</v>
      </c>
      <c r="D52" s="51" t="s">
        <v>387</v>
      </c>
      <c r="E52" s="2">
        <f>SUMIFS('Z6 Koszty pośrednie'!$G$31:$G$45,'Z6 Koszty pośrednie'!$C$31:$C$45,$A$45)</f>
        <v>0</v>
      </c>
      <c r="F52" s="2">
        <f>SUMIFS('Z6 Koszty pośrednie'!$H$31:$H$45,'Z6 Koszty pośrednie'!$C$31:$C$45,$A$45)</f>
        <v>0</v>
      </c>
      <c r="G52" s="2">
        <f>SUMIFS('Z6 Koszty pośrednie'!$I$31:$I$45,'Z6 Koszty pośrednie'!$C$31:$C$45,$A$45)</f>
        <v>0</v>
      </c>
      <c r="H52" s="2">
        <f>SUMIFS('Z6 Koszty pośrednie'!$J$31:$J$45,'Z6 Koszty pośrednie'!$C$31:$C$45,$A$45)</f>
        <v>0</v>
      </c>
      <c r="I52" s="2">
        <f>SUMIFS('Z6 Koszty pośrednie'!$K$31:$K$45,'Z6 Koszty pośrednie'!$C$31:$C$45,$A$45)</f>
        <v>0</v>
      </c>
    </row>
    <row r="53" spans="1:12" ht="17" thickBot="1" x14ac:dyDescent="0.25">
      <c r="B53" s="1"/>
      <c r="C53" s="8"/>
      <c r="D53" s="8"/>
      <c r="E53" s="5"/>
      <c r="F53" s="5"/>
      <c r="G53" s="5"/>
      <c r="H53" s="5"/>
      <c r="I53" s="5"/>
    </row>
    <row r="54" spans="1:12" ht="17" thickBot="1" x14ac:dyDescent="0.25">
      <c r="B54" s="1"/>
      <c r="C54" s="12" t="s">
        <v>81</v>
      </c>
      <c r="D54" s="11"/>
      <c r="E54" s="9">
        <f>SUM(E47:E53)</f>
        <v>0</v>
      </c>
      <c r="F54" s="9">
        <f>SUM(F47:F53)</f>
        <v>0</v>
      </c>
      <c r="G54" s="9">
        <f>SUM(G47:G53)</f>
        <v>0</v>
      </c>
      <c r="H54" s="9">
        <f>SUM(H47:H53)</f>
        <v>0</v>
      </c>
      <c r="I54" s="10">
        <f>SUM(I47:I53)</f>
        <v>0</v>
      </c>
    </row>
    <row r="56" spans="1:12" ht="21" x14ac:dyDescent="0.25">
      <c r="A56" s="35" t="str">
        <f>B8</f>
        <v>Obiekt 4</v>
      </c>
      <c r="B56" s="36"/>
      <c r="C56" s="37" t="str">
        <f>C8</f>
        <v/>
      </c>
      <c r="D56" s="37"/>
      <c r="E56" s="36"/>
      <c r="F56" s="36"/>
      <c r="G56" s="36"/>
      <c r="H56" s="36"/>
      <c r="I56" s="36"/>
    </row>
    <row r="57" spans="1:12" ht="34" x14ac:dyDescent="0.2">
      <c r="B57" s="1"/>
      <c r="C57" s="4" t="s">
        <v>135</v>
      </c>
      <c r="D57" s="4" t="s">
        <v>137</v>
      </c>
      <c r="E57" s="4" t="s">
        <v>39</v>
      </c>
      <c r="F57" s="4" t="s">
        <v>67</v>
      </c>
      <c r="G57" s="4" t="s">
        <v>356</v>
      </c>
      <c r="H57" s="4" t="s">
        <v>380</v>
      </c>
      <c r="I57" s="4" t="s">
        <v>359</v>
      </c>
    </row>
    <row r="58" spans="1:12" x14ac:dyDescent="0.2">
      <c r="B58" s="1" t="s">
        <v>12</v>
      </c>
      <c r="C58" s="1" t="s">
        <v>221</v>
      </c>
      <c r="D58" s="1" t="s">
        <v>8</v>
      </c>
      <c r="E58" s="2">
        <f>SUMIFS('Z1 Wydatki audytowe'!$G$31:$G$75,'Z1 Wydatki audytowe'!$C$31:$C$75,$A$56)</f>
        <v>0</v>
      </c>
      <c r="F58" s="2">
        <f>SUMIFS('Z1 Wydatki audytowe'!$H$31:$H$75,'Z1 Wydatki audytowe'!$C$31:$C$75,$A$56)</f>
        <v>0</v>
      </c>
      <c r="G58" s="2">
        <f>SUMIFS('Z1 Wydatki audytowe'!$I$31:$I$75,'Z1 Wydatki audytowe'!$C$31:$C$75,$A$56)</f>
        <v>0</v>
      </c>
      <c r="H58" s="2">
        <f>SUMIFS('Z1 Wydatki audytowe'!$J$31:$J$75,'Z1 Wydatki audytowe'!$C$31:$C$75,$A$56)</f>
        <v>0</v>
      </c>
      <c r="I58" s="2">
        <f>SUMIFS('Z1 Wydatki audytowe'!$K$31:$K$75,'Z1 Wydatki audytowe'!$C$31:$C$75,$A$56)</f>
        <v>0</v>
      </c>
    </row>
    <row r="59" spans="1:12" x14ac:dyDescent="0.2">
      <c r="B59" s="1" t="s">
        <v>13</v>
      </c>
      <c r="C59" s="1" t="s">
        <v>223</v>
      </c>
      <c r="D59" s="1" t="s">
        <v>8</v>
      </c>
      <c r="E59" s="2">
        <f>SUMIFS('Z2 Pozostałe roboty budowla'!$G$31:$G$75,'Z2 Pozostałe roboty budowla'!$C$31:$C$75,$A$56)</f>
        <v>0</v>
      </c>
      <c r="F59" s="2">
        <f>SUMIFS('Z2 Pozostałe roboty budowla'!$H$31:$H$75,'Z2 Pozostałe roboty budowla'!$C$31:$C$75,$A$56)</f>
        <v>0</v>
      </c>
      <c r="G59" s="2">
        <f>SUMIFS('Z2 Pozostałe roboty budowla'!$I$31:$I$75,'Z2 Pozostałe roboty budowla'!$C$31:$C$75,$A$56)</f>
        <v>0</v>
      </c>
      <c r="H59" s="2">
        <f>SUMIFS('Z2 Pozostałe roboty budowla'!$J$31:$J$75,'Z2 Pozostałe roboty budowla'!$C$31:$C$75,$A$56)</f>
        <v>0</v>
      </c>
      <c r="I59" s="2">
        <f>SUMIFS('Z2 Pozostałe roboty budowla'!$K$31:$K$75,'Z2 Pozostałe roboty budowla'!$C$31:$C$75,$A$56)</f>
        <v>0</v>
      </c>
      <c r="J59" s="6">
        <v>0.15</v>
      </c>
      <c r="K59" s="47">
        <f>IF(F58=0,0,F59/F58)</f>
        <v>0</v>
      </c>
      <c r="L59" s="43">
        <f>IF(K59&lt;=J59,1,0)</f>
        <v>1</v>
      </c>
    </row>
    <row r="60" spans="1:12" x14ac:dyDescent="0.2">
      <c r="B60" s="1" t="s">
        <v>14</v>
      </c>
      <c r="C60" s="1" t="s">
        <v>139</v>
      </c>
      <c r="D60" s="1" t="s">
        <v>140</v>
      </c>
      <c r="E60" s="2">
        <f>SUMIFS('Z3 Prace przygotowawcze'!$H$31:$H$75,'Z3 Prace przygotowawcze'!$C$31:$C$75,$A$56)</f>
        <v>0</v>
      </c>
      <c r="F60" s="2">
        <f>SUMIFS('Z3 Prace przygotowawcze'!$I$31:$I$75,'Z3 Prace przygotowawcze'!$C$31:$C$75,$A$56)</f>
        <v>0</v>
      </c>
      <c r="G60" s="2">
        <f>SUMIFS('Z3 Prace przygotowawcze'!$J$31:$J$75,'Z3 Prace przygotowawcze'!$C$31:$C$75,$A$56)</f>
        <v>0</v>
      </c>
      <c r="H60" s="2">
        <f>SUMIFS('Z3 Prace przygotowawcze'!$K$31:$K$75,'Z3 Prace przygotowawcze'!$C$31:$C$75,$A$56)</f>
        <v>0</v>
      </c>
      <c r="I60" s="2">
        <f>SUMIFS('Z3 Prace przygotowawcze'!$L$31:$L$75,'Z3 Prace przygotowawcze'!$C$31:$C$75,$A$56)</f>
        <v>0</v>
      </c>
    </row>
    <row r="61" spans="1:12" x14ac:dyDescent="0.2">
      <c r="B61" s="1" t="s">
        <v>15</v>
      </c>
      <c r="C61" s="1" t="s">
        <v>322</v>
      </c>
      <c r="D61" s="1" t="s">
        <v>140</v>
      </c>
      <c r="E61" s="2">
        <f>SUMIFS('Z4 Działania edukacyjne doradcz'!$G$31:$G$75,'Z4 Działania edukacyjne doradcz'!$C$31:$C$75,$A$56)</f>
        <v>0</v>
      </c>
      <c r="F61" s="2">
        <f>SUMIFS('Z4 Działania edukacyjne doradcz'!$H$31:$H$75,'Z4 Działania edukacyjne doradcz'!$C$31:$C$75,$A$56)</f>
        <v>0</v>
      </c>
      <c r="G61" s="2">
        <f>SUMIFS('Z4 Działania edukacyjne doradcz'!$I$31:$I$75,'Z4 Działania edukacyjne doradcz'!$C$31:$C$75,$A$56)</f>
        <v>0</v>
      </c>
      <c r="H61" s="2">
        <f>SUMIFS('Z4 Działania edukacyjne doradcz'!$J$31:$J$75,'Z4 Działania edukacyjne doradcz'!$C$31:$C$75,$A$56)</f>
        <v>0</v>
      </c>
      <c r="I61" s="2">
        <f>SUMIFS('Z4 Działania edukacyjne doradcz'!$K$31:$K$75,'Z4 Działania edukacyjne doradcz'!$C$31:$C$75,$A$56)</f>
        <v>0</v>
      </c>
    </row>
    <row r="62" spans="1:12" x14ac:dyDescent="0.2">
      <c r="B62" s="1" t="s">
        <v>16</v>
      </c>
      <c r="C62" s="1" t="s">
        <v>136</v>
      </c>
      <c r="D62" s="1" t="s">
        <v>9</v>
      </c>
      <c r="E62" s="2">
        <f>SUMIFS('Z5 Wkład niepieniężny'!$I$31:$I$75,'Z5 Wkład niepieniężny'!$C$31:$C$75,$A$56)</f>
        <v>0</v>
      </c>
      <c r="F62" s="2">
        <f>SUMIFS('Z5 Wkład niepieniężny'!$J$31:$J$75,'Z5 Wkład niepieniężny'!$C$31:$C$75,$A$56)</f>
        <v>0</v>
      </c>
      <c r="G62" s="2">
        <f>SUMIFS('Z5 Wkład niepieniężny'!$K$31:$K$75,'Z5 Wkład niepieniężny'!$C$31:$C$75,$A$56)</f>
        <v>0</v>
      </c>
      <c r="H62" s="2">
        <f>SUMIFS('Z5 Wkład niepieniężny'!$L$31:$L$75,'Z5 Wkład niepieniężny'!$C$31:$C$75,$A$56)</f>
        <v>0</v>
      </c>
      <c r="I62" s="2">
        <f>SUMIFS('Z5 Wkład niepieniężny'!$M$31:$M$75,'Z5 Wkład niepieniężny'!$C$31:$C$75,$A$56)</f>
        <v>0</v>
      </c>
    </row>
    <row r="63" spans="1:12" ht="51" x14ac:dyDescent="0.2">
      <c r="B63" s="48" t="s">
        <v>122</v>
      </c>
      <c r="C63" s="48" t="s">
        <v>87</v>
      </c>
      <c r="D63" s="51" t="s">
        <v>387</v>
      </c>
      <c r="E63" s="2">
        <f>SUMIFS('Z6 Koszty pośrednie'!$G$31:$G$45,'Z6 Koszty pośrednie'!$C$31:$C$45,$A$56)</f>
        <v>0</v>
      </c>
      <c r="F63" s="2">
        <f>SUMIFS('Z6 Koszty pośrednie'!$H$31:$H$45,'Z6 Koszty pośrednie'!$C$31:$C$45,$A$56)</f>
        <v>0</v>
      </c>
      <c r="G63" s="2">
        <f>SUMIFS('Z6 Koszty pośrednie'!$I$31:$I$45,'Z6 Koszty pośrednie'!$C$31:$C$45,$A$56)</f>
        <v>0</v>
      </c>
      <c r="H63" s="2">
        <f>SUMIFS('Z6 Koszty pośrednie'!$J$31:$J$45,'Z6 Koszty pośrednie'!$C$31:$C$45,$A$56)</f>
        <v>0</v>
      </c>
      <c r="I63" s="2">
        <f>SUMIFS('Z6 Koszty pośrednie'!$K$31:$K$45,'Z6 Koszty pośrednie'!$C$31:$C$45,$A$56)</f>
        <v>0</v>
      </c>
    </row>
    <row r="64" spans="1:12" ht="17" thickBot="1" x14ac:dyDescent="0.25">
      <c r="B64" s="1"/>
      <c r="C64" s="8"/>
      <c r="D64" s="8"/>
      <c r="E64" s="5"/>
      <c r="F64" s="5"/>
      <c r="G64" s="5"/>
      <c r="H64" s="5"/>
      <c r="I64" s="5"/>
    </row>
    <row r="65" spans="1:12" ht="17" thickBot="1" x14ac:dyDescent="0.25">
      <c r="B65" s="1"/>
      <c r="C65" s="12" t="s">
        <v>81</v>
      </c>
      <c r="D65" s="11"/>
      <c r="E65" s="9">
        <f>SUM(E58:E64)</f>
        <v>0</v>
      </c>
      <c r="F65" s="9">
        <f>SUM(F58:F64)</f>
        <v>0</v>
      </c>
      <c r="G65" s="9">
        <f>SUM(G58:G64)</f>
        <v>0</v>
      </c>
      <c r="H65" s="9">
        <f>SUM(H58:H64)</f>
        <v>0</v>
      </c>
      <c r="I65" s="10">
        <f>SUM(I58:I64)</f>
        <v>0</v>
      </c>
    </row>
    <row r="67" spans="1:12" ht="21" x14ac:dyDescent="0.25">
      <c r="A67" s="35" t="str">
        <f>B9</f>
        <v>Obiekt 5</v>
      </c>
      <c r="B67" s="36"/>
      <c r="C67" s="37" t="str">
        <f>C9</f>
        <v/>
      </c>
      <c r="D67" s="37"/>
      <c r="E67" s="36"/>
      <c r="F67" s="36"/>
      <c r="G67" s="36"/>
      <c r="H67" s="36"/>
      <c r="I67" s="36"/>
    </row>
    <row r="68" spans="1:12" ht="34" x14ac:dyDescent="0.2">
      <c r="B68" s="1"/>
      <c r="C68" s="4" t="s">
        <v>135</v>
      </c>
      <c r="D68" s="4" t="s">
        <v>137</v>
      </c>
      <c r="E68" s="4" t="s">
        <v>39</v>
      </c>
      <c r="F68" s="4" t="s">
        <v>67</v>
      </c>
      <c r="G68" s="4" t="s">
        <v>356</v>
      </c>
      <c r="H68" s="4" t="s">
        <v>380</v>
      </c>
      <c r="I68" s="4" t="s">
        <v>359</v>
      </c>
    </row>
    <row r="69" spans="1:12" x14ac:dyDescent="0.2">
      <c r="B69" s="1" t="s">
        <v>12</v>
      </c>
      <c r="C69" s="1" t="s">
        <v>221</v>
      </c>
      <c r="D69" s="1" t="s">
        <v>8</v>
      </c>
      <c r="E69" s="2">
        <f>SUMIFS('Z1 Wydatki audytowe'!$G$31:$G$75,'Z1 Wydatki audytowe'!$C$31:$C$75,$A$67)</f>
        <v>0</v>
      </c>
      <c r="F69" s="2">
        <f>SUMIFS('Z1 Wydatki audytowe'!$H$31:$H$75,'Z1 Wydatki audytowe'!$C$31:$C$75,$A$67)</f>
        <v>0</v>
      </c>
      <c r="G69" s="2">
        <f>SUMIFS('Z1 Wydatki audytowe'!$I$31:$I$75,'Z1 Wydatki audytowe'!$C$31:$C$75,$A$67)</f>
        <v>0</v>
      </c>
      <c r="H69" s="2">
        <f>SUMIFS('Z1 Wydatki audytowe'!$J$31:$J$75,'Z1 Wydatki audytowe'!$C$31:$C$75,$A$67)</f>
        <v>0</v>
      </c>
      <c r="I69" s="2">
        <f>SUMIFS('Z1 Wydatki audytowe'!$K$31:$K$75,'Z1 Wydatki audytowe'!$C$31:$C$75,$A$67)</f>
        <v>0</v>
      </c>
    </row>
    <row r="70" spans="1:12" x14ac:dyDescent="0.2">
      <c r="B70" s="1" t="s">
        <v>13</v>
      </c>
      <c r="C70" s="1" t="s">
        <v>223</v>
      </c>
      <c r="D70" s="1" t="s">
        <v>8</v>
      </c>
      <c r="E70" s="2">
        <f>SUMIFS('Z2 Pozostałe roboty budowla'!$G$31:$G$75,'Z2 Pozostałe roboty budowla'!$C$31:$C$75,$A$67)</f>
        <v>0</v>
      </c>
      <c r="F70" s="2">
        <f>SUMIFS('Z2 Pozostałe roboty budowla'!$H$31:$H$75,'Z2 Pozostałe roboty budowla'!$C$31:$C$75,$A$67)</f>
        <v>0</v>
      </c>
      <c r="G70" s="2">
        <f>SUMIFS('Z2 Pozostałe roboty budowla'!$I$31:$I$75,'Z2 Pozostałe roboty budowla'!$C$31:$C$75,$A$67)</f>
        <v>0</v>
      </c>
      <c r="H70" s="2">
        <f>SUMIFS('Z2 Pozostałe roboty budowla'!$J$31:$J$75,'Z2 Pozostałe roboty budowla'!$C$31:$C$75,$A$67)</f>
        <v>0</v>
      </c>
      <c r="I70" s="2">
        <f>SUMIFS('Z2 Pozostałe roboty budowla'!$K$31:$K$75,'Z2 Pozostałe roboty budowla'!$C$31:$C$75,$A$67)</f>
        <v>0</v>
      </c>
      <c r="J70" s="6">
        <v>0.15</v>
      </c>
      <c r="K70" s="47">
        <f>IF(F69=0,0,F70/F69)</f>
        <v>0</v>
      </c>
      <c r="L70" s="43">
        <f>IF(K70&lt;=J70,1,0)</f>
        <v>1</v>
      </c>
    </row>
    <row r="71" spans="1:12" x14ac:dyDescent="0.2">
      <c r="B71" s="1" t="s">
        <v>14</v>
      </c>
      <c r="C71" s="1" t="s">
        <v>139</v>
      </c>
      <c r="D71" s="1" t="s">
        <v>140</v>
      </c>
      <c r="E71" s="2">
        <f>SUMIFS('Z3 Prace przygotowawcze'!$H$31:$H$75,'Z3 Prace przygotowawcze'!$C$31:$C$75,$A$67)</f>
        <v>0</v>
      </c>
      <c r="F71" s="2">
        <f>SUMIFS('Z3 Prace przygotowawcze'!$I$31:$I$75,'Z3 Prace przygotowawcze'!$C$31:$C$75,$A$67)</f>
        <v>0</v>
      </c>
      <c r="G71" s="2">
        <f>SUMIFS('Z3 Prace przygotowawcze'!$J$31:$J$75,'Z3 Prace przygotowawcze'!$C$31:$C$75,$A$67)</f>
        <v>0</v>
      </c>
      <c r="H71" s="2">
        <f>SUMIFS('Z3 Prace przygotowawcze'!$K$31:$K$75,'Z3 Prace przygotowawcze'!$C$31:$C$75,$A$67)</f>
        <v>0</v>
      </c>
      <c r="I71" s="2">
        <f>SUMIFS('Z3 Prace przygotowawcze'!$L$31:$L$75,'Z3 Prace przygotowawcze'!$C$31:$C$75,$A$67)</f>
        <v>0</v>
      </c>
    </row>
    <row r="72" spans="1:12" x14ac:dyDescent="0.2">
      <c r="B72" s="1" t="s">
        <v>15</v>
      </c>
      <c r="C72" s="1" t="s">
        <v>322</v>
      </c>
      <c r="D72" s="1" t="s">
        <v>140</v>
      </c>
      <c r="E72" s="2">
        <f>SUMIFS('Z4 Działania edukacyjne doradcz'!$G$31:$G$75,'Z4 Działania edukacyjne doradcz'!$C$31:$C$75,$A$67)</f>
        <v>0</v>
      </c>
      <c r="F72" s="2">
        <f>SUMIFS('Z4 Działania edukacyjne doradcz'!$H$31:$H$75,'Z4 Działania edukacyjne doradcz'!$C$31:$C$75,$A$67)</f>
        <v>0</v>
      </c>
      <c r="G72" s="2">
        <f>SUMIFS('Z4 Działania edukacyjne doradcz'!$I$31:$I$75,'Z4 Działania edukacyjne doradcz'!$C$31:$C$75,$A$67)</f>
        <v>0</v>
      </c>
      <c r="H72" s="2">
        <f>SUMIFS('Z4 Działania edukacyjne doradcz'!$J$31:$J$75,'Z4 Działania edukacyjne doradcz'!$C$31:$C$75,$A$67)</f>
        <v>0</v>
      </c>
      <c r="I72" s="2">
        <f>SUMIFS('Z4 Działania edukacyjne doradcz'!$K$31:$K$75,'Z4 Działania edukacyjne doradcz'!$C$31:$C$75,$A$67)</f>
        <v>0</v>
      </c>
    </row>
    <row r="73" spans="1:12" x14ac:dyDescent="0.2">
      <c r="B73" s="1" t="s">
        <v>16</v>
      </c>
      <c r="C73" s="1" t="s">
        <v>136</v>
      </c>
      <c r="D73" s="1" t="s">
        <v>9</v>
      </c>
      <c r="E73" s="2">
        <f>SUMIFS('Z5 Wkład niepieniężny'!$I$31:$I$75,'Z5 Wkład niepieniężny'!$C$31:$C$75,$A$67)</f>
        <v>0</v>
      </c>
      <c r="F73" s="2">
        <f>SUMIFS('Z5 Wkład niepieniężny'!$J$31:$J$75,'Z5 Wkład niepieniężny'!$C$31:$C$75,$A$67)</f>
        <v>0</v>
      </c>
      <c r="G73" s="2">
        <f>SUMIFS('Z5 Wkład niepieniężny'!$K$31:$K$75,'Z5 Wkład niepieniężny'!$C$31:$C$75,$A$67)</f>
        <v>0</v>
      </c>
      <c r="H73" s="2">
        <f>SUMIFS('Z5 Wkład niepieniężny'!$L$31:$L$75,'Z5 Wkład niepieniężny'!$C$31:$C$75,$A$67)</f>
        <v>0</v>
      </c>
      <c r="I73" s="2">
        <f>SUMIFS('Z5 Wkład niepieniężny'!$M$31:$M$75,'Z5 Wkład niepieniężny'!$C$31:$C$75,$A$67)</f>
        <v>0</v>
      </c>
    </row>
    <row r="74" spans="1:12" ht="51" x14ac:dyDescent="0.2">
      <c r="B74" s="48" t="s">
        <v>122</v>
      </c>
      <c r="C74" s="48" t="s">
        <v>87</v>
      </c>
      <c r="D74" s="51" t="s">
        <v>387</v>
      </c>
      <c r="E74" s="2">
        <f>SUMIFS('Z6 Koszty pośrednie'!$G$31:$G$45,'Z6 Koszty pośrednie'!$C$31:$C$45,$A$67)</f>
        <v>0</v>
      </c>
      <c r="F74" s="2">
        <f>SUMIFS('Z6 Koszty pośrednie'!$H$31:$H$45,'Z6 Koszty pośrednie'!$C$31:$C$45,$A$67)</f>
        <v>0</v>
      </c>
      <c r="G74" s="2">
        <f>SUMIFS('Z6 Koszty pośrednie'!$I$31:$I$45,'Z6 Koszty pośrednie'!$C$31:$C$45,$A$67)</f>
        <v>0</v>
      </c>
      <c r="H74" s="2">
        <f>SUMIFS('Z6 Koszty pośrednie'!$J$31:$J$45,'Z6 Koszty pośrednie'!$C$31:$C$45,$A$67)</f>
        <v>0</v>
      </c>
      <c r="I74" s="2">
        <f>SUMIFS('Z6 Koszty pośrednie'!$K$31:$K$45,'Z6 Koszty pośrednie'!$C$31:$C$45,$A$67)</f>
        <v>0</v>
      </c>
    </row>
    <row r="75" spans="1:12" ht="17" thickBot="1" x14ac:dyDescent="0.25">
      <c r="B75" s="1"/>
      <c r="C75" s="8"/>
      <c r="D75" s="8"/>
      <c r="E75" s="5"/>
      <c r="F75" s="5"/>
      <c r="G75" s="5"/>
      <c r="H75" s="5"/>
      <c r="I75" s="5"/>
    </row>
    <row r="76" spans="1:12" ht="17" thickBot="1" x14ac:dyDescent="0.25">
      <c r="B76" s="1"/>
      <c r="C76" s="12" t="s">
        <v>81</v>
      </c>
      <c r="D76" s="11"/>
      <c r="E76" s="9">
        <f>SUM(E69:E75)</f>
        <v>0</v>
      </c>
      <c r="F76" s="9">
        <f>SUM(F69:F75)</f>
        <v>0</v>
      </c>
      <c r="G76" s="9">
        <f>SUM(G69:G75)</f>
        <v>0</v>
      </c>
      <c r="H76" s="9">
        <f>SUM(H69:H75)</f>
        <v>0</v>
      </c>
      <c r="I76" s="10">
        <f>SUM(I69:I75)</f>
        <v>0</v>
      </c>
    </row>
    <row r="78" spans="1:12" ht="21" x14ac:dyDescent="0.25">
      <c r="A78" s="35" t="str">
        <f>B10</f>
        <v>Obiekt 6</v>
      </c>
      <c r="B78" s="36"/>
      <c r="C78" s="37" t="str">
        <f>C10</f>
        <v/>
      </c>
      <c r="D78" s="37"/>
      <c r="E78" s="36"/>
      <c r="F78" s="36"/>
      <c r="G78" s="36"/>
      <c r="H78" s="36"/>
      <c r="I78" s="36"/>
    </row>
    <row r="79" spans="1:12" ht="34" x14ac:dyDescent="0.2">
      <c r="B79" s="1"/>
      <c r="C79" s="4" t="s">
        <v>135</v>
      </c>
      <c r="D79" s="4" t="s">
        <v>137</v>
      </c>
      <c r="E79" s="4" t="s">
        <v>39</v>
      </c>
      <c r="F79" s="4" t="s">
        <v>67</v>
      </c>
      <c r="G79" s="4" t="s">
        <v>356</v>
      </c>
      <c r="H79" s="4" t="s">
        <v>380</v>
      </c>
      <c r="I79" s="4" t="s">
        <v>359</v>
      </c>
    </row>
    <row r="80" spans="1:12" x14ac:dyDescent="0.2">
      <c r="B80" s="1" t="s">
        <v>12</v>
      </c>
      <c r="C80" s="1" t="s">
        <v>221</v>
      </c>
      <c r="D80" s="1" t="s">
        <v>8</v>
      </c>
      <c r="E80" s="2">
        <f>SUMIFS('Z1 Wydatki audytowe'!$G$31:$G$75,'Z1 Wydatki audytowe'!$C$31:$C$75,$A$78)</f>
        <v>0</v>
      </c>
      <c r="F80" s="2">
        <f>SUMIFS('Z1 Wydatki audytowe'!$H$31:$H$75,'Z1 Wydatki audytowe'!$C$31:$C$75,$A$78)</f>
        <v>0</v>
      </c>
      <c r="G80" s="2">
        <f>SUMIFS('Z1 Wydatki audytowe'!$I$31:$I$75,'Z1 Wydatki audytowe'!$C$31:$C$75,$A$78)</f>
        <v>0</v>
      </c>
      <c r="H80" s="2">
        <f>SUMIFS('Z1 Wydatki audytowe'!$J$31:$J$75,'Z1 Wydatki audytowe'!$C$31:$C$75,$A$78)</f>
        <v>0</v>
      </c>
      <c r="I80" s="2">
        <f>SUMIFS('Z1 Wydatki audytowe'!$K$31:$K$75,'Z1 Wydatki audytowe'!$C$31:$C$75,$A$78)</f>
        <v>0</v>
      </c>
    </row>
    <row r="81" spans="1:12" x14ac:dyDescent="0.2">
      <c r="B81" s="1" t="s">
        <v>13</v>
      </c>
      <c r="C81" s="1" t="s">
        <v>223</v>
      </c>
      <c r="D81" s="1" t="s">
        <v>8</v>
      </c>
      <c r="E81" s="2">
        <f>SUMIFS('Z2 Pozostałe roboty budowla'!$G$31:$G$75,'Z2 Pozostałe roboty budowla'!$C$31:$C$75,$A$78)</f>
        <v>0</v>
      </c>
      <c r="F81" s="2">
        <f>SUMIFS('Z2 Pozostałe roboty budowla'!$H$31:$H$75,'Z2 Pozostałe roboty budowla'!$C$31:$C$75,$A$78)</f>
        <v>0</v>
      </c>
      <c r="G81" s="2">
        <f>SUMIFS('Z2 Pozostałe roboty budowla'!$I$31:$I$75,'Z2 Pozostałe roboty budowla'!$C$31:$C$75,$A$78)</f>
        <v>0</v>
      </c>
      <c r="H81" s="2">
        <f>SUMIFS('Z2 Pozostałe roboty budowla'!$J$31:$J$75,'Z2 Pozostałe roboty budowla'!$C$31:$C$75,$A$78)</f>
        <v>0</v>
      </c>
      <c r="I81" s="2">
        <f>SUMIFS('Z2 Pozostałe roboty budowla'!$K$31:$K$75,'Z2 Pozostałe roboty budowla'!$C$31:$C$75,$A$78)</f>
        <v>0</v>
      </c>
      <c r="J81" s="6">
        <v>0.15</v>
      </c>
      <c r="K81" s="47">
        <f>IF(F80=0,0,F81/F80)</f>
        <v>0</v>
      </c>
      <c r="L81" s="43">
        <f>IF(K81&lt;=J81,1,0)</f>
        <v>1</v>
      </c>
    </row>
    <row r="82" spans="1:12" x14ac:dyDescent="0.2">
      <c r="B82" s="1" t="s">
        <v>14</v>
      </c>
      <c r="C82" s="1" t="s">
        <v>139</v>
      </c>
      <c r="D82" s="1" t="s">
        <v>140</v>
      </c>
      <c r="E82" s="2">
        <f>SUMIFS('Z3 Prace przygotowawcze'!$H$31:$H$75,'Z3 Prace przygotowawcze'!$C$31:$C$75,$A$78)</f>
        <v>0</v>
      </c>
      <c r="F82" s="2">
        <f>SUMIFS('Z3 Prace przygotowawcze'!$I$31:$I$75,'Z3 Prace przygotowawcze'!$C$31:$C$75,$A$78)</f>
        <v>0</v>
      </c>
      <c r="G82" s="2">
        <f>SUMIFS('Z3 Prace przygotowawcze'!$J$31:$J$75,'Z3 Prace przygotowawcze'!$C$31:$C$75,$A$78)</f>
        <v>0</v>
      </c>
      <c r="H82" s="2">
        <f>SUMIFS('Z3 Prace przygotowawcze'!$K$31:$K$75,'Z3 Prace przygotowawcze'!$C$31:$C$75,$A$78)</f>
        <v>0</v>
      </c>
      <c r="I82" s="2">
        <f>SUMIFS('Z3 Prace przygotowawcze'!$L$31:$L$75,'Z3 Prace przygotowawcze'!$C$31:$C$75,$A$78)</f>
        <v>0</v>
      </c>
    </row>
    <row r="83" spans="1:12" x14ac:dyDescent="0.2">
      <c r="B83" s="1" t="s">
        <v>15</v>
      </c>
      <c r="C83" s="1" t="s">
        <v>322</v>
      </c>
      <c r="D83" s="1" t="s">
        <v>140</v>
      </c>
      <c r="E83" s="2">
        <f>SUMIFS('Z4 Działania edukacyjne doradcz'!$G$31:$G$75,'Z4 Działania edukacyjne doradcz'!$C$31:$C$75,$A$78)</f>
        <v>0</v>
      </c>
      <c r="F83" s="2">
        <f>SUMIFS('Z4 Działania edukacyjne doradcz'!$H$31:$H$75,'Z4 Działania edukacyjne doradcz'!$C$31:$C$75,$A$78)</f>
        <v>0</v>
      </c>
      <c r="G83" s="2">
        <f>SUMIFS('Z4 Działania edukacyjne doradcz'!$I$31:$I$75,'Z4 Działania edukacyjne doradcz'!$C$31:$C$75,$A$78)</f>
        <v>0</v>
      </c>
      <c r="H83" s="2">
        <f>SUMIFS('Z4 Działania edukacyjne doradcz'!$J$31:$J$75,'Z4 Działania edukacyjne doradcz'!$C$31:$C$75,$A$78)</f>
        <v>0</v>
      </c>
      <c r="I83" s="2">
        <f>SUMIFS('Z4 Działania edukacyjne doradcz'!$K$31:$K$75,'Z4 Działania edukacyjne doradcz'!$C$31:$C$75,$A$78)</f>
        <v>0</v>
      </c>
    </row>
    <row r="84" spans="1:12" x14ac:dyDescent="0.2">
      <c r="B84" s="1" t="s">
        <v>16</v>
      </c>
      <c r="C84" s="1" t="s">
        <v>136</v>
      </c>
      <c r="D84" s="1" t="s">
        <v>9</v>
      </c>
      <c r="E84" s="2">
        <f>SUMIFS('Z5 Wkład niepieniężny'!$I$31:$I$75,'Z5 Wkład niepieniężny'!$C$31:$C$75,$A$78)</f>
        <v>0</v>
      </c>
      <c r="F84" s="2">
        <f>SUMIFS('Z5 Wkład niepieniężny'!$J$31:$J$75,'Z5 Wkład niepieniężny'!$C$31:$C$75,$A$78)</f>
        <v>0</v>
      </c>
      <c r="G84" s="2">
        <f>SUMIFS('Z5 Wkład niepieniężny'!$K$31:$K$75,'Z5 Wkład niepieniężny'!$C$31:$C$75,$A$78)</f>
        <v>0</v>
      </c>
      <c r="H84" s="2">
        <f>SUMIFS('Z5 Wkład niepieniężny'!$L$31:$L$75,'Z5 Wkład niepieniężny'!$C$31:$C$75,$A$78)</f>
        <v>0</v>
      </c>
      <c r="I84" s="2">
        <f>SUMIFS('Z5 Wkład niepieniężny'!$M$31:$M$75,'Z5 Wkład niepieniężny'!$C$31:$C$75,$A$78)</f>
        <v>0</v>
      </c>
    </row>
    <row r="85" spans="1:12" ht="51" x14ac:dyDescent="0.2">
      <c r="B85" s="48" t="s">
        <v>122</v>
      </c>
      <c r="C85" s="48" t="s">
        <v>87</v>
      </c>
      <c r="D85" s="51" t="s">
        <v>387</v>
      </c>
      <c r="E85" s="2">
        <f>SUMIFS('Z6 Koszty pośrednie'!$G$31:$G$45,'Z6 Koszty pośrednie'!$C$31:$C$45,$A$78)</f>
        <v>0</v>
      </c>
      <c r="F85" s="2">
        <f>SUMIFS('Z6 Koszty pośrednie'!$H$31:$H$45,'Z6 Koszty pośrednie'!$C$31:$C$45,$A$78)</f>
        <v>0</v>
      </c>
      <c r="G85" s="2">
        <f>SUMIFS('Z6 Koszty pośrednie'!$I$31:$I$45,'Z6 Koszty pośrednie'!$C$31:$C$45,$A$78)</f>
        <v>0</v>
      </c>
      <c r="H85" s="2">
        <f>SUMIFS('Z6 Koszty pośrednie'!$J$31:$J$45,'Z6 Koszty pośrednie'!$C$31:$C$45,$A$78)</f>
        <v>0</v>
      </c>
      <c r="I85" s="2">
        <f>SUMIFS('Z6 Koszty pośrednie'!$K$31:$K$45,'Z6 Koszty pośrednie'!$C$31:$C$45,$A$78)</f>
        <v>0</v>
      </c>
    </row>
    <row r="86" spans="1:12" ht="17" thickBot="1" x14ac:dyDescent="0.25">
      <c r="B86" s="1"/>
      <c r="C86" s="8"/>
      <c r="D86" s="8"/>
      <c r="E86" s="5"/>
      <c r="F86" s="5"/>
      <c r="G86" s="5"/>
      <c r="H86" s="5"/>
      <c r="I86" s="5"/>
    </row>
    <row r="87" spans="1:12" ht="17" thickBot="1" x14ac:dyDescent="0.25">
      <c r="B87" s="1"/>
      <c r="C87" s="12" t="s">
        <v>81</v>
      </c>
      <c r="D87" s="11"/>
      <c r="E87" s="9">
        <f>SUM(E80:E86)</f>
        <v>0</v>
      </c>
      <c r="F87" s="9">
        <f>SUM(F80:F86)</f>
        <v>0</v>
      </c>
      <c r="G87" s="9">
        <f>SUM(G80:G86)</f>
        <v>0</v>
      </c>
      <c r="H87" s="9">
        <f>SUM(H80:H86)</f>
        <v>0</v>
      </c>
      <c r="I87" s="10">
        <f>SUM(I80:I86)</f>
        <v>0</v>
      </c>
    </row>
    <row r="89" spans="1:12" ht="21" x14ac:dyDescent="0.25">
      <c r="A89" s="35" t="str">
        <f>B11</f>
        <v>Obiekt 7</v>
      </c>
      <c r="B89" s="36"/>
      <c r="C89" s="37" t="str">
        <f>C11</f>
        <v/>
      </c>
      <c r="D89" s="37"/>
      <c r="E89" s="36"/>
      <c r="F89" s="36"/>
      <c r="G89" s="36"/>
      <c r="H89" s="36"/>
      <c r="I89" s="36"/>
    </row>
    <row r="90" spans="1:12" ht="34" x14ac:dyDescent="0.2">
      <c r="B90" s="1"/>
      <c r="C90" s="4" t="s">
        <v>135</v>
      </c>
      <c r="D90" s="4" t="s">
        <v>137</v>
      </c>
      <c r="E90" s="4" t="s">
        <v>39</v>
      </c>
      <c r="F90" s="4" t="s">
        <v>67</v>
      </c>
      <c r="G90" s="4" t="s">
        <v>356</v>
      </c>
      <c r="H90" s="4" t="s">
        <v>380</v>
      </c>
      <c r="I90" s="4" t="s">
        <v>359</v>
      </c>
    </row>
    <row r="91" spans="1:12" x14ac:dyDescent="0.2">
      <c r="B91" s="1" t="s">
        <v>12</v>
      </c>
      <c r="C91" s="1" t="s">
        <v>221</v>
      </c>
      <c r="D91" s="1" t="s">
        <v>8</v>
      </c>
      <c r="E91" s="2">
        <f>SUMIFS('Z1 Wydatki audytowe'!$G$31:$G$75,'Z1 Wydatki audytowe'!$C$31:$C$75,$A$89)</f>
        <v>0</v>
      </c>
      <c r="F91" s="2">
        <f>SUMIFS('Z1 Wydatki audytowe'!$H$31:$H$75,'Z1 Wydatki audytowe'!$C$31:$C$75,$A$89)</f>
        <v>0</v>
      </c>
      <c r="G91" s="2">
        <f>SUMIFS('Z1 Wydatki audytowe'!$I$31:$I$75,'Z1 Wydatki audytowe'!$C$31:$C$75,$A$89)</f>
        <v>0</v>
      </c>
      <c r="H91" s="2">
        <f>SUMIFS('Z1 Wydatki audytowe'!$J$31:$J$75,'Z1 Wydatki audytowe'!$C$31:$C$75,$A$89)</f>
        <v>0</v>
      </c>
      <c r="I91" s="2">
        <f>SUMIFS('Z1 Wydatki audytowe'!$K$31:$K$75,'Z1 Wydatki audytowe'!$C$31:$C$75,$A$89)</f>
        <v>0</v>
      </c>
    </row>
    <row r="92" spans="1:12" x14ac:dyDescent="0.2">
      <c r="B92" s="1" t="s">
        <v>13</v>
      </c>
      <c r="C92" s="1" t="s">
        <v>223</v>
      </c>
      <c r="D92" s="1" t="s">
        <v>8</v>
      </c>
      <c r="E92" s="2">
        <f>SUMIFS('Z2 Pozostałe roboty budowla'!$G$31:$G$75,'Z2 Pozostałe roboty budowla'!$C$31:$C$75,$A$89)</f>
        <v>0</v>
      </c>
      <c r="F92" s="2">
        <f>SUMIFS('Z2 Pozostałe roboty budowla'!$H$31:$H$75,'Z2 Pozostałe roboty budowla'!$C$31:$C$75,$A$89)</f>
        <v>0</v>
      </c>
      <c r="G92" s="2">
        <f>SUMIFS('Z2 Pozostałe roboty budowla'!$I$31:$I$75,'Z2 Pozostałe roboty budowla'!$C$31:$C$75,$A$89)</f>
        <v>0</v>
      </c>
      <c r="H92" s="2">
        <f>SUMIFS('Z2 Pozostałe roboty budowla'!$J$31:$J$75,'Z2 Pozostałe roboty budowla'!$C$31:$C$75,$A$89)</f>
        <v>0</v>
      </c>
      <c r="I92" s="2">
        <f>SUMIFS('Z2 Pozostałe roboty budowla'!$K$31:$K$75,'Z2 Pozostałe roboty budowla'!$C$31:$C$75,$A$89)</f>
        <v>0</v>
      </c>
      <c r="J92" s="6">
        <v>0.15</v>
      </c>
      <c r="K92" s="47">
        <f>IF(F91=0,0,F92/F91)</f>
        <v>0</v>
      </c>
      <c r="L92" s="43">
        <f>IF(K92&lt;=J92,1,0)</f>
        <v>1</v>
      </c>
    </row>
    <row r="93" spans="1:12" x14ac:dyDescent="0.2">
      <c r="B93" s="1" t="s">
        <v>14</v>
      </c>
      <c r="C93" s="1" t="s">
        <v>139</v>
      </c>
      <c r="D93" s="1" t="s">
        <v>140</v>
      </c>
      <c r="E93" s="2">
        <f>SUMIFS('Z3 Prace przygotowawcze'!$H$31:$H$75,'Z3 Prace przygotowawcze'!$C$31:$C$75,$A$89)</f>
        <v>0</v>
      </c>
      <c r="F93" s="2">
        <f>SUMIFS('Z3 Prace przygotowawcze'!$I$31:$I$75,'Z3 Prace przygotowawcze'!$C$31:$C$75,$A$89)</f>
        <v>0</v>
      </c>
      <c r="G93" s="2">
        <f>SUMIFS('Z3 Prace przygotowawcze'!$J$31:$J$75,'Z3 Prace przygotowawcze'!$C$31:$C$75,$A$89)</f>
        <v>0</v>
      </c>
      <c r="H93" s="2">
        <f>SUMIFS('Z3 Prace przygotowawcze'!$K$31:$K$75,'Z3 Prace przygotowawcze'!$C$31:$C$75,$A$89)</f>
        <v>0</v>
      </c>
      <c r="I93" s="2">
        <f>SUMIFS('Z3 Prace przygotowawcze'!$L$31:$L$75,'Z3 Prace przygotowawcze'!$C$31:$C$75,$A$89)</f>
        <v>0</v>
      </c>
    </row>
    <row r="94" spans="1:12" x14ac:dyDescent="0.2">
      <c r="B94" s="1" t="s">
        <v>15</v>
      </c>
      <c r="C94" s="1" t="s">
        <v>322</v>
      </c>
      <c r="D94" s="1" t="s">
        <v>140</v>
      </c>
      <c r="E94" s="2">
        <f>SUMIFS('Z4 Działania edukacyjne doradcz'!$G$31:$G$75,'Z4 Działania edukacyjne doradcz'!$C$31:$C$75,$A$89)</f>
        <v>0</v>
      </c>
      <c r="F94" s="2">
        <f>SUMIFS('Z4 Działania edukacyjne doradcz'!$H$31:$H$75,'Z4 Działania edukacyjne doradcz'!$C$31:$C$75,$A$89)</f>
        <v>0</v>
      </c>
      <c r="G94" s="2">
        <f>SUMIFS('Z4 Działania edukacyjne doradcz'!$I$31:$I$75,'Z4 Działania edukacyjne doradcz'!$C$31:$C$75,$A$89)</f>
        <v>0</v>
      </c>
      <c r="H94" s="2">
        <f>SUMIFS('Z4 Działania edukacyjne doradcz'!$J$31:$J$75,'Z4 Działania edukacyjne doradcz'!$C$31:$C$75,$A$89)</f>
        <v>0</v>
      </c>
      <c r="I94" s="2">
        <f>SUMIFS('Z4 Działania edukacyjne doradcz'!$K$31:$K$75,'Z4 Działania edukacyjne doradcz'!$C$31:$C$75,$A$89)</f>
        <v>0</v>
      </c>
    </row>
    <row r="95" spans="1:12" x14ac:dyDescent="0.2">
      <c r="B95" s="1" t="s">
        <v>16</v>
      </c>
      <c r="C95" s="1" t="s">
        <v>136</v>
      </c>
      <c r="D95" s="1" t="s">
        <v>9</v>
      </c>
      <c r="E95" s="2">
        <f>SUMIFS('Z5 Wkład niepieniężny'!$I$31:$I$75,'Z5 Wkład niepieniężny'!$C$31:$C$75,$A$89)</f>
        <v>0</v>
      </c>
      <c r="F95" s="2">
        <f>SUMIFS('Z5 Wkład niepieniężny'!$J$31:$J$75,'Z5 Wkład niepieniężny'!$C$31:$C$75,$A$89)</f>
        <v>0</v>
      </c>
      <c r="G95" s="2">
        <f>SUMIFS('Z5 Wkład niepieniężny'!$K$31:$K$75,'Z5 Wkład niepieniężny'!$C$31:$C$75,$A$89)</f>
        <v>0</v>
      </c>
      <c r="H95" s="2">
        <f>SUMIFS('Z5 Wkład niepieniężny'!$L$31:$L$75,'Z5 Wkład niepieniężny'!$C$31:$C$75,$A$89)</f>
        <v>0</v>
      </c>
      <c r="I95" s="2">
        <f>SUMIFS('Z5 Wkład niepieniężny'!$M$31:$M$75,'Z5 Wkład niepieniężny'!$C$31:$C$75,$A$89)</f>
        <v>0</v>
      </c>
    </row>
    <row r="96" spans="1:12" ht="51" x14ac:dyDescent="0.2">
      <c r="B96" s="48" t="s">
        <v>122</v>
      </c>
      <c r="C96" s="48" t="s">
        <v>87</v>
      </c>
      <c r="D96" s="51" t="s">
        <v>387</v>
      </c>
      <c r="E96" s="2">
        <f>SUMIFS('Z6 Koszty pośrednie'!$G$31:$G$45,'Z6 Koszty pośrednie'!$C$31:$C$45,$A$89)</f>
        <v>0</v>
      </c>
      <c r="F96" s="2">
        <f>SUMIFS('Z6 Koszty pośrednie'!$H$31:$H$45,'Z6 Koszty pośrednie'!$C$31:$C$45,$A$89)</f>
        <v>0</v>
      </c>
      <c r="G96" s="2">
        <f>SUMIFS('Z6 Koszty pośrednie'!$I$31:$I$45,'Z6 Koszty pośrednie'!$C$31:$C$45,$A$89)</f>
        <v>0</v>
      </c>
      <c r="H96" s="2">
        <f>SUMIFS('Z6 Koszty pośrednie'!$J$31:$J$45,'Z6 Koszty pośrednie'!$C$31:$C$45,$A$89)</f>
        <v>0</v>
      </c>
      <c r="I96" s="2">
        <f>SUMIFS('Z6 Koszty pośrednie'!$K$31:$K$45,'Z6 Koszty pośrednie'!$C$31:$C$45,$A$89)</f>
        <v>0</v>
      </c>
    </row>
    <row r="97" spans="1:12" ht="17" thickBot="1" x14ac:dyDescent="0.25">
      <c r="B97" s="1"/>
      <c r="C97" s="8"/>
      <c r="D97" s="8"/>
      <c r="E97" s="5"/>
      <c r="F97" s="5"/>
      <c r="G97" s="5"/>
      <c r="H97" s="5"/>
      <c r="I97" s="5"/>
    </row>
    <row r="98" spans="1:12" ht="17" thickBot="1" x14ac:dyDescent="0.25">
      <c r="B98" s="1"/>
      <c r="C98" s="12" t="s">
        <v>81</v>
      </c>
      <c r="D98" s="11"/>
      <c r="E98" s="9">
        <f>SUM(E91:E97)</f>
        <v>0</v>
      </c>
      <c r="F98" s="9">
        <f>SUM(F91:F97)</f>
        <v>0</v>
      </c>
      <c r="G98" s="9">
        <f>SUM(G91:G97)</f>
        <v>0</v>
      </c>
      <c r="H98" s="9">
        <f>SUM(H91:H97)</f>
        <v>0</v>
      </c>
      <c r="I98" s="10">
        <f>SUM(I91:I97)</f>
        <v>0</v>
      </c>
    </row>
    <row r="100" spans="1:12" ht="21" x14ac:dyDescent="0.25">
      <c r="A100" s="35" t="str">
        <f>B12</f>
        <v>Obiekt 8</v>
      </c>
      <c r="B100" s="36"/>
      <c r="C100" s="37" t="str">
        <f>C12</f>
        <v/>
      </c>
      <c r="D100" s="37"/>
      <c r="E100" s="36"/>
      <c r="F100" s="36"/>
      <c r="G100" s="36"/>
      <c r="H100" s="36"/>
      <c r="I100" s="36"/>
    </row>
    <row r="101" spans="1:12" ht="34" x14ac:dyDescent="0.2">
      <c r="B101" s="1"/>
      <c r="C101" s="4" t="s">
        <v>135</v>
      </c>
      <c r="D101" s="4" t="s">
        <v>137</v>
      </c>
      <c r="E101" s="4" t="s">
        <v>39</v>
      </c>
      <c r="F101" s="4" t="s">
        <v>67</v>
      </c>
      <c r="G101" s="4" t="s">
        <v>356</v>
      </c>
      <c r="H101" s="4" t="s">
        <v>380</v>
      </c>
      <c r="I101" s="4" t="s">
        <v>359</v>
      </c>
    </row>
    <row r="102" spans="1:12" x14ac:dyDescent="0.2">
      <c r="B102" s="1" t="s">
        <v>12</v>
      </c>
      <c r="C102" s="1" t="s">
        <v>221</v>
      </c>
      <c r="D102" s="1" t="s">
        <v>8</v>
      </c>
      <c r="E102" s="2">
        <f>SUMIFS('Z1 Wydatki audytowe'!$G$31:$G$75,'Z1 Wydatki audytowe'!$C$31:$C$75,$A$100)</f>
        <v>0</v>
      </c>
      <c r="F102" s="2">
        <f>SUMIFS('Z1 Wydatki audytowe'!$H$31:$H$75,'Z1 Wydatki audytowe'!$C$31:$C$75,$A$100)</f>
        <v>0</v>
      </c>
      <c r="G102" s="2">
        <f>SUMIFS('Z1 Wydatki audytowe'!$I$31:$I$75,'Z1 Wydatki audytowe'!$C$31:$C$75,$A$100)</f>
        <v>0</v>
      </c>
      <c r="H102" s="2">
        <f>SUMIFS('Z1 Wydatki audytowe'!$J$31:$J$75,'Z1 Wydatki audytowe'!$C$31:$C$75,$A$100)</f>
        <v>0</v>
      </c>
      <c r="I102" s="2">
        <f>SUMIFS('Z1 Wydatki audytowe'!$K$31:$K$75,'Z1 Wydatki audytowe'!$C$31:$C$75,$A$100)</f>
        <v>0</v>
      </c>
    </row>
    <row r="103" spans="1:12" x14ac:dyDescent="0.2">
      <c r="B103" s="1" t="s">
        <v>13</v>
      </c>
      <c r="C103" s="1" t="s">
        <v>223</v>
      </c>
      <c r="D103" s="1" t="s">
        <v>8</v>
      </c>
      <c r="E103" s="2">
        <f>SUMIFS('Z2 Pozostałe roboty budowla'!$G$31:$G$75,'Z2 Pozostałe roboty budowla'!$C$31:$C$75,$A$100)</f>
        <v>0</v>
      </c>
      <c r="F103" s="2">
        <f>SUMIFS('Z2 Pozostałe roboty budowla'!$H$31:$H$75,'Z2 Pozostałe roboty budowla'!$C$31:$C$75,$A$100)</f>
        <v>0</v>
      </c>
      <c r="G103" s="2">
        <f>SUMIFS('Z2 Pozostałe roboty budowla'!$I$31:$I$75,'Z2 Pozostałe roboty budowla'!$C$31:$C$75,$A$100)</f>
        <v>0</v>
      </c>
      <c r="H103" s="2">
        <f>SUMIFS('Z2 Pozostałe roboty budowla'!$J$31:$J$75,'Z2 Pozostałe roboty budowla'!$C$31:$C$75,$A$100)</f>
        <v>0</v>
      </c>
      <c r="I103" s="2">
        <f>SUMIFS('Z2 Pozostałe roboty budowla'!$K$31:$K$75,'Z2 Pozostałe roboty budowla'!$C$31:$C$75,$A$100)</f>
        <v>0</v>
      </c>
      <c r="J103" s="6">
        <v>0.15</v>
      </c>
      <c r="K103" s="47">
        <f>IF(F102=0,0,F103/F102)</f>
        <v>0</v>
      </c>
      <c r="L103" s="43">
        <f>IF(K103&lt;=J103,1,0)</f>
        <v>1</v>
      </c>
    </row>
    <row r="104" spans="1:12" x14ac:dyDescent="0.2">
      <c r="B104" s="1" t="s">
        <v>14</v>
      </c>
      <c r="C104" s="1" t="s">
        <v>139</v>
      </c>
      <c r="D104" s="1" t="s">
        <v>140</v>
      </c>
      <c r="E104" s="2">
        <f>SUMIFS('Z3 Prace przygotowawcze'!$H$31:$H$75,'Z3 Prace przygotowawcze'!$C$31:$C$75,$A$100)</f>
        <v>0</v>
      </c>
      <c r="F104" s="2">
        <f>SUMIFS('Z3 Prace przygotowawcze'!$I$31:$I$75,'Z3 Prace przygotowawcze'!$C$31:$C$75,$A$100)</f>
        <v>0</v>
      </c>
      <c r="G104" s="2">
        <f>SUMIFS('Z3 Prace przygotowawcze'!$J$31:$J$75,'Z3 Prace przygotowawcze'!$C$31:$C$75,$A$100)</f>
        <v>0</v>
      </c>
      <c r="H104" s="2">
        <f>SUMIFS('Z3 Prace przygotowawcze'!$K$31:$K$75,'Z3 Prace przygotowawcze'!$C$31:$C$75,$A$100)</f>
        <v>0</v>
      </c>
      <c r="I104" s="2">
        <f>SUMIFS('Z3 Prace przygotowawcze'!$L$31:$L$75,'Z3 Prace przygotowawcze'!$C$31:$C$75,$A$100)</f>
        <v>0</v>
      </c>
    </row>
    <row r="105" spans="1:12" x14ac:dyDescent="0.2">
      <c r="B105" s="1" t="s">
        <v>15</v>
      </c>
      <c r="C105" s="1" t="s">
        <v>322</v>
      </c>
      <c r="D105" s="1" t="s">
        <v>140</v>
      </c>
      <c r="E105" s="2">
        <f>SUMIFS('Z4 Działania edukacyjne doradcz'!$G$31:$G$75,'Z4 Działania edukacyjne doradcz'!$C$31:$C$75,$A$100)</f>
        <v>0</v>
      </c>
      <c r="F105" s="2">
        <f>SUMIFS('Z4 Działania edukacyjne doradcz'!$H$31:$H$75,'Z4 Działania edukacyjne doradcz'!$C$31:$C$75,$A$100)</f>
        <v>0</v>
      </c>
      <c r="G105" s="2">
        <f>SUMIFS('Z4 Działania edukacyjne doradcz'!$I$31:$I$75,'Z4 Działania edukacyjne doradcz'!$C$31:$C$75,$A$100)</f>
        <v>0</v>
      </c>
      <c r="H105" s="2">
        <f>SUMIFS('Z4 Działania edukacyjne doradcz'!$J$31:$J$75,'Z4 Działania edukacyjne doradcz'!$C$31:$C$75,$A$100)</f>
        <v>0</v>
      </c>
      <c r="I105" s="2">
        <f>SUMIFS('Z4 Działania edukacyjne doradcz'!$K$31:$K$75,'Z4 Działania edukacyjne doradcz'!$C$31:$C$75,$A$100)</f>
        <v>0</v>
      </c>
    </row>
    <row r="106" spans="1:12" x14ac:dyDescent="0.2">
      <c r="B106" s="1" t="s">
        <v>16</v>
      </c>
      <c r="C106" s="1" t="s">
        <v>136</v>
      </c>
      <c r="D106" s="1" t="s">
        <v>9</v>
      </c>
      <c r="E106" s="2">
        <f>SUMIFS('Z5 Wkład niepieniężny'!$I$31:$I$75,'Z5 Wkład niepieniężny'!$C$31:$C$75,$A$100)</f>
        <v>0</v>
      </c>
      <c r="F106" s="2">
        <f>SUMIFS('Z5 Wkład niepieniężny'!$J$31:$J$75,'Z5 Wkład niepieniężny'!$C$31:$C$75,$A$100)</f>
        <v>0</v>
      </c>
      <c r="G106" s="2">
        <f>SUMIFS('Z5 Wkład niepieniężny'!$K$31:$K$75,'Z5 Wkład niepieniężny'!$C$31:$C$75,$A$100)</f>
        <v>0</v>
      </c>
      <c r="H106" s="2">
        <f>SUMIFS('Z5 Wkład niepieniężny'!$L$31:$L$75,'Z5 Wkład niepieniężny'!$C$31:$C$75,$A$100)</f>
        <v>0</v>
      </c>
      <c r="I106" s="2">
        <f>SUMIFS('Z5 Wkład niepieniężny'!$M$31:$M$75,'Z5 Wkład niepieniężny'!$C$31:$C$75,$A$100)</f>
        <v>0</v>
      </c>
    </row>
    <row r="107" spans="1:12" ht="51" x14ac:dyDescent="0.2">
      <c r="B107" s="48" t="s">
        <v>122</v>
      </c>
      <c r="C107" s="48" t="s">
        <v>87</v>
      </c>
      <c r="D107" s="51" t="s">
        <v>387</v>
      </c>
      <c r="E107" s="2">
        <f>SUMIFS('Z6 Koszty pośrednie'!$G$31:$G$45,'Z6 Koszty pośrednie'!$C$31:$C$45,$A$100)</f>
        <v>0</v>
      </c>
      <c r="F107" s="2">
        <f>SUMIFS('Z6 Koszty pośrednie'!$H$31:$H$45,'Z6 Koszty pośrednie'!$C$31:$C$45,$A$100)</f>
        <v>0</v>
      </c>
      <c r="G107" s="2">
        <f>SUMIFS('Z6 Koszty pośrednie'!$I$31:$I$45,'Z6 Koszty pośrednie'!$C$31:$C$45,$A$100)</f>
        <v>0</v>
      </c>
      <c r="H107" s="2">
        <f>SUMIFS('Z6 Koszty pośrednie'!$J$31:$J$45,'Z6 Koszty pośrednie'!$C$31:$C$45,$A$100)</f>
        <v>0</v>
      </c>
      <c r="I107" s="2">
        <f>SUMIFS('Z6 Koszty pośrednie'!$K$31:$K$45,'Z6 Koszty pośrednie'!$C$31:$C$45,$A$100)</f>
        <v>0</v>
      </c>
    </row>
    <row r="108" spans="1:12" ht="17" thickBot="1" x14ac:dyDescent="0.25">
      <c r="B108" s="1"/>
      <c r="C108" s="8"/>
      <c r="D108" s="8"/>
      <c r="E108" s="5"/>
      <c r="F108" s="5"/>
      <c r="G108" s="5"/>
      <c r="H108" s="5"/>
      <c r="I108" s="5"/>
    </row>
    <row r="109" spans="1:12" ht="17" thickBot="1" x14ac:dyDescent="0.25">
      <c r="B109" s="1"/>
      <c r="C109" s="12" t="s">
        <v>81</v>
      </c>
      <c r="D109" s="11"/>
      <c r="E109" s="9">
        <f>SUM(E102:E108)</f>
        <v>0</v>
      </c>
      <c r="F109" s="9">
        <f>SUM(F102:F108)</f>
        <v>0</v>
      </c>
      <c r="G109" s="9">
        <f>SUM(G102:G108)</f>
        <v>0</v>
      </c>
      <c r="H109" s="9">
        <f>SUM(H102:H108)</f>
        <v>0</v>
      </c>
      <c r="I109" s="10">
        <f>SUM(I102:I108)</f>
        <v>0</v>
      </c>
    </row>
    <row r="111" spans="1:12" ht="21" x14ac:dyDescent="0.25">
      <c r="A111" s="35" t="str">
        <f>B13</f>
        <v>Obiekt 9</v>
      </c>
      <c r="B111" s="36"/>
      <c r="C111" s="37" t="str">
        <f>C13</f>
        <v/>
      </c>
      <c r="D111" s="37"/>
      <c r="E111" s="36"/>
      <c r="F111" s="36"/>
      <c r="G111" s="36"/>
      <c r="H111" s="36"/>
      <c r="I111" s="36"/>
    </row>
    <row r="112" spans="1:12" ht="34" x14ac:dyDescent="0.2">
      <c r="B112" s="1"/>
      <c r="C112" s="4" t="s">
        <v>135</v>
      </c>
      <c r="D112" s="4" t="s">
        <v>137</v>
      </c>
      <c r="E112" s="4" t="s">
        <v>39</v>
      </c>
      <c r="F112" s="4" t="s">
        <v>67</v>
      </c>
      <c r="G112" s="4" t="s">
        <v>356</v>
      </c>
      <c r="H112" s="4" t="s">
        <v>380</v>
      </c>
      <c r="I112" s="4" t="s">
        <v>359</v>
      </c>
    </row>
    <row r="113" spans="1:12" x14ac:dyDescent="0.2">
      <c r="B113" s="1" t="s">
        <v>12</v>
      </c>
      <c r="C113" s="1" t="s">
        <v>221</v>
      </c>
      <c r="D113" s="1" t="s">
        <v>8</v>
      </c>
      <c r="E113" s="2">
        <f>SUMIFS('Z1 Wydatki audytowe'!$G$31:$G$75,'Z1 Wydatki audytowe'!$C$31:$C$75,$A$111)</f>
        <v>0</v>
      </c>
      <c r="F113" s="2">
        <f>SUMIFS('Z1 Wydatki audytowe'!$H$31:$H$75,'Z1 Wydatki audytowe'!$C$31:$C$75,$A$111)</f>
        <v>0</v>
      </c>
      <c r="G113" s="2">
        <f>SUMIFS('Z1 Wydatki audytowe'!$I$31:$I$75,'Z1 Wydatki audytowe'!$C$31:$C$75,$A$111)</f>
        <v>0</v>
      </c>
      <c r="H113" s="2">
        <f>SUMIFS('Z1 Wydatki audytowe'!$J$31:$J$75,'Z1 Wydatki audytowe'!$C$31:$C$75,$A$111)</f>
        <v>0</v>
      </c>
      <c r="I113" s="2">
        <f>SUMIFS('Z1 Wydatki audytowe'!$K$31:$K$75,'Z1 Wydatki audytowe'!$C$31:$C$75,$A$111)</f>
        <v>0</v>
      </c>
    </row>
    <row r="114" spans="1:12" x14ac:dyDescent="0.2">
      <c r="B114" s="1" t="s">
        <v>13</v>
      </c>
      <c r="C114" s="1" t="s">
        <v>223</v>
      </c>
      <c r="D114" s="1" t="s">
        <v>8</v>
      </c>
      <c r="E114" s="2">
        <f>SUMIFS('Z2 Pozostałe roboty budowla'!$G$31:$G$75,'Z2 Pozostałe roboty budowla'!$C$31:$C$75,$A$111)</f>
        <v>0</v>
      </c>
      <c r="F114" s="2">
        <f>SUMIFS('Z2 Pozostałe roboty budowla'!$H$31:$H$75,'Z2 Pozostałe roboty budowla'!$C$31:$C$75,$A$111)</f>
        <v>0</v>
      </c>
      <c r="G114" s="2">
        <f>SUMIFS('Z2 Pozostałe roboty budowla'!$I$31:$I$75,'Z2 Pozostałe roboty budowla'!$C$31:$C$75,$A$111)</f>
        <v>0</v>
      </c>
      <c r="H114" s="2">
        <f>SUMIFS('Z2 Pozostałe roboty budowla'!$J$31:$J$75,'Z2 Pozostałe roboty budowla'!$C$31:$C$75,$A$111)</f>
        <v>0</v>
      </c>
      <c r="I114" s="2">
        <f>SUMIFS('Z2 Pozostałe roboty budowla'!$K$31:$K$75,'Z2 Pozostałe roboty budowla'!$C$31:$C$75,$A$111)</f>
        <v>0</v>
      </c>
      <c r="J114" s="6">
        <v>0.15</v>
      </c>
      <c r="K114" s="47">
        <f>IF(F113=0,0,F114/F113)</f>
        <v>0</v>
      </c>
      <c r="L114" s="43">
        <f>IF(K114&lt;=J114,1,0)</f>
        <v>1</v>
      </c>
    </row>
    <row r="115" spans="1:12" x14ac:dyDescent="0.2">
      <c r="B115" s="1" t="s">
        <v>14</v>
      </c>
      <c r="C115" s="1" t="s">
        <v>139</v>
      </c>
      <c r="D115" s="1" t="s">
        <v>140</v>
      </c>
      <c r="E115" s="2">
        <f>SUMIFS('Z3 Prace przygotowawcze'!$H$31:$H$75,'Z3 Prace przygotowawcze'!$C$31:$C$75,$A$111)</f>
        <v>0</v>
      </c>
      <c r="F115" s="2">
        <f>SUMIFS('Z3 Prace przygotowawcze'!$I$31:$I$75,'Z3 Prace przygotowawcze'!$C$31:$C$75,$A$111)</f>
        <v>0</v>
      </c>
      <c r="G115" s="2">
        <f>SUMIFS('Z3 Prace przygotowawcze'!$J$31:$J$75,'Z3 Prace przygotowawcze'!$C$31:$C$75,$A$111)</f>
        <v>0</v>
      </c>
      <c r="H115" s="2">
        <f>SUMIFS('Z3 Prace przygotowawcze'!$K$31:$K$75,'Z3 Prace przygotowawcze'!$C$31:$C$75,$A$111)</f>
        <v>0</v>
      </c>
      <c r="I115" s="2">
        <f>SUMIFS('Z3 Prace przygotowawcze'!$L$31:$L$75,'Z3 Prace przygotowawcze'!$C$31:$C$75,$A$111)</f>
        <v>0</v>
      </c>
    </row>
    <row r="116" spans="1:12" x14ac:dyDescent="0.2">
      <c r="B116" s="1" t="s">
        <v>15</v>
      </c>
      <c r="C116" s="1" t="s">
        <v>322</v>
      </c>
      <c r="D116" s="1" t="s">
        <v>140</v>
      </c>
      <c r="E116" s="2">
        <f>SUMIFS('Z4 Działania edukacyjne doradcz'!$G$31:$G$75,'Z4 Działania edukacyjne doradcz'!$C$31:$C$75,$A$111)</f>
        <v>0</v>
      </c>
      <c r="F116" s="2">
        <f>SUMIFS('Z4 Działania edukacyjne doradcz'!$H$31:$H$75,'Z4 Działania edukacyjne doradcz'!$C$31:$C$75,$A$111)</f>
        <v>0</v>
      </c>
      <c r="G116" s="2">
        <f>SUMIFS('Z4 Działania edukacyjne doradcz'!$I$31:$I$75,'Z4 Działania edukacyjne doradcz'!$C$31:$C$75,$A$111)</f>
        <v>0</v>
      </c>
      <c r="H116" s="2">
        <f>SUMIFS('Z4 Działania edukacyjne doradcz'!$J$31:$J$75,'Z4 Działania edukacyjne doradcz'!$C$31:$C$75,$A$111)</f>
        <v>0</v>
      </c>
      <c r="I116" s="2">
        <f>SUMIFS('Z4 Działania edukacyjne doradcz'!$K$31:$K$75,'Z4 Działania edukacyjne doradcz'!$C$31:$C$75,$A$111)</f>
        <v>0</v>
      </c>
    </row>
    <row r="117" spans="1:12" x14ac:dyDescent="0.2">
      <c r="B117" s="1" t="s">
        <v>16</v>
      </c>
      <c r="C117" s="1" t="s">
        <v>136</v>
      </c>
      <c r="D117" s="1" t="s">
        <v>9</v>
      </c>
      <c r="E117" s="2">
        <f>SUMIFS('Z5 Wkład niepieniężny'!$I$31:$I$75,'Z5 Wkład niepieniężny'!$C$31:$C$75,$A$111)</f>
        <v>0</v>
      </c>
      <c r="F117" s="2">
        <f>SUMIFS('Z5 Wkład niepieniężny'!$J$31:$J$75,'Z5 Wkład niepieniężny'!$C$31:$C$75,$A$111)</f>
        <v>0</v>
      </c>
      <c r="G117" s="2">
        <f>SUMIFS('Z5 Wkład niepieniężny'!$K$31:$K$75,'Z5 Wkład niepieniężny'!$C$31:$C$75,$A$111)</f>
        <v>0</v>
      </c>
      <c r="H117" s="2">
        <f>SUMIFS('Z5 Wkład niepieniężny'!$L$31:$L$75,'Z5 Wkład niepieniężny'!$C$31:$C$75,$A$111)</f>
        <v>0</v>
      </c>
      <c r="I117" s="2">
        <f>SUMIFS('Z5 Wkład niepieniężny'!$M$31:$M$75,'Z5 Wkład niepieniężny'!$C$31:$C$75,$A$111)</f>
        <v>0</v>
      </c>
    </row>
    <row r="118" spans="1:12" ht="51" x14ac:dyDescent="0.2">
      <c r="B118" s="48" t="s">
        <v>122</v>
      </c>
      <c r="C118" s="48" t="s">
        <v>87</v>
      </c>
      <c r="D118" s="51" t="s">
        <v>387</v>
      </c>
      <c r="E118" s="2">
        <f>SUMIFS('Z6 Koszty pośrednie'!$G$31:$G$45,'Z6 Koszty pośrednie'!$C$31:$C$45,$A$111)</f>
        <v>0</v>
      </c>
      <c r="F118" s="2">
        <f>SUMIFS('Z6 Koszty pośrednie'!$H$31:$H$45,'Z6 Koszty pośrednie'!$C$31:$C$45,$A$111)</f>
        <v>0</v>
      </c>
      <c r="G118" s="2">
        <f>SUMIFS('Z6 Koszty pośrednie'!$I$31:$I$45,'Z6 Koszty pośrednie'!$C$31:$C$45,$A$111)</f>
        <v>0</v>
      </c>
      <c r="H118" s="2">
        <f>SUMIFS('Z6 Koszty pośrednie'!$J$31:$J$45,'Z6 Koszty pośrednie'!$C$31:$C$45,$A$111)</f>
        <v>0</v>
      </c>
      <c r="I118" s="2">
        <f>SUMIFS('Z6 Koszty pośrednie'!$K$31:$K$45,'Z6 Koszty pośrednie'!$C$31:$C$45,$A$111)</f>
        <v>0</v>
      </c>
    </row>
    <row r="119" spans="1:12" ht="17" thickBot="1" x14ac:dyDescent="0.25">
      <c r="B119" s="1"/>
      <c r="C119" s="8"/>
      <c r="D119" s="8"/>
      <c r="E119" s="5"/>
      <c r="F119" s="5"/>
      <c r="G119" s="5"/>
      <c r="H119" s="5"/>
      <c r="I119" s="5"/>
    </row>
    <row r="120" spans="1:12" ht="17" thickBot="1" x14ac:dyDescent="0.25">
      <c r="B120" s="1"/>
      <c r="C120" s="12" t="s">
        <v>81</v>
      </c>
      <c r="D120" s="11"/>
      <c r="E120" s="9">
        <f>SUM(E113:E119)</f>
        <v>0</v>
      </c>
      <c r="F120" s="9">
        <f>SUM(F113:F119)</f>
        <v>0</v>
      </c>
      <c r="G120" s="9">
        <f>SUM(G113:G119)</f>
        <v>0</v>
      </c>
      <c r="H120" s="9">
        <f>SUM(H113:H119)</f>
        <v>0</v>
      </c>
      <c r="I120" s="10">
        <f>SUM(I113:I119)</f>
        <v>0</v>
      </c>
    </row>
    <row r="122" spans="1:12" ht="21" x14ac:dyDescent="0.25">
      <c r="A122" s="35" t="str">
        <f>B14</f>
        <v>Obiekt 10</v>
      </c>
      <c r="B122" s="36"/>
      <c r="C122" s="37" t="str">
        <f>C14</f>
        <v/>
      </c>
      <c r="D122" s="37"/>
      <c r="E122" s="36"/>
      <c r="F122" s="36"/>
      <c r="G122" s="36"/>
      <c r="H122" s="36"/>
      <c r="I122" s="36"/>
    </row>
    <row r="123" spans="1:12" ht="34" x14ac:dyDescent="0.2">
      <c r="B123" s="1"/>
      <c r="C123" s="4" t="s">
        <v>135</v>
      </c>
      <c r="D123" s="4" t="s">
        <v>137</v>
      </c>
      <c r="E123" s="4" t="s">
        <v>39</v>
      </c>
      <c r="F123" s="4" t="s">
        <v>67</v>
      </c>
      <c r="G123" s="4" t="s">
        <v>356</v>
      </c>
      <c r="H123" s="4" t="s">
        <v>380</v>
      </c>
      <c r="I123" s="4" t="s">
        <v>359</v>
      </c>
    </row>
    <row r="124" spans="1:12" x14ac:dyDescent="0.2">
      <c r="B124" s="1" t="s">
        <v>12</v>
      </c>
      <c r="C124" s="1" t="s">
        <v>221</v>
      </c>
      <c r="D124" s="1" t="s">
        <v>8</v>
      </c>
      <c r="E124" s="2">
        <f>SUMIFS('Z1 Wydatki audytowe'!$G$31:$G$75,'Z1 Wydatki audytowe'!$C$31:$C$75,$A$122)</f>
        <v>0</v>
      </c>
      <c r="F124" s="2">
        <f>SUMIFS('Z1 Wydatki audytowe'!$H$31:$H$75,'Z1 Wydatki audytowe'!$C$31:$C$75,$A$122)</f>
        <v>0</v>
      </c>
      <c r="G124" s="2">
        <f>SUMIFS('Z1 Wydatki audytowe'!$I$31:$I$75,'Z1 Wydatki audytowe'!$C$31:$C$75,$A$122)</f>
        <v>0</v>
      </c>
      <c r="H124" s="2">
        <f>SUMIFS('Z1 Wydatki audytowe'!$J$31:$J$75,'Z1 Wydatki audytowe'!$C$31:$C$75,$A$122)</f>
        <v>0</v>
      </c>
      <c r="I124" s="2">
        <f>SUMIFS('Z1 Wydatki audytowe'!$K$31:$K$75,'Z1 Wydatki audytowe'!$C$31:$C$75,$A$122)</f>
        <v>0</v>
      </c>
    </row>
    <row r="125" spans="1:12" x14ac:dyDescent="0.2">
      <c r="B125" s="1" t="s">
        <v>13</v>
      </c>
      <c r="C125" s="1" t="s">
        <v>223</v>
      </c>
      <c r="D125" s="1" t="s">
        <v>8</v>
      </c>
      <c r="E125" s="2">
        <f>SUMIFS('Z2 Pozostałe roboty budowla'!$G$31:$G$75,'Z2 Pozostałe roboty budowla'!$C$31:$C$75,$A$122)</f>
        <v>0</v>
      </c>
      <c r="F125" s="2">
        <f>SUMIFS('Z2 Pozostałe roboty budowla'!$H$31:$H$75,'Z2 Pozostałe roboty budowla'!$C$31:$C$75,$A$122)</f>
        <v>0</v>
      </c>
      <c r="G125" s="2">
        <f>SUMIFS('Z2 Pozostałe roboty budowla'!$I$31:$I$75,'Z2 Pozostałe roboty budowla'!$C$31:$C$75,$A$122)</f>
        <v>0</v>
      </c>
      <c r="H125" s="2">
        <f>SUMIFS('Z2 Pozostałe roboty budowla'!$J$31:$J$75,'Z2 Pozostałe roboty budowla'!$C$31:$C$75,$A$122)</f>
        <v>0</v>
      </c>
      <c r="I125" s="2">
        <f>SUMIFS('Z2 Pozostałe roboty budowla'!$K$31:$K$75,'Z2 Pozostałe roboty budowla'!$C$31:$C$75,$A$122)</f>
        <v>0</v>
      </c>
      <c r="J125" s="6">
        <v>0.15</v>
      </c>
      <c r="K125" s="47">
        <f>IF(F124=0,0,F125/F124)</f>
        <v>0</v>
      </c>
      <c r="L125" s="43">
        <f>IF(K125&lt;=J125,1,0)</f>
        <v>1</v>
      </c>
    </row>
    <row r="126" spans="1:12" x14ac:dyDescent="0.2">
      <c r="B126" s="1" t="s">
        <v>14</v>
      </c>
      <c r="C126" s="1" t="s">
        <v>139</v>
      </c>
      <c r="D126" s="1" t="s">
        <v>140</v>
      </c>
      <c r="E126" s="2">
        <f>SUMIFS('Z3 Prace przygotowawcze'!$H$31:$H$75,'Z3 Prace przygotowawcze'!$C$31:$C$75,$A$122)</f>
        <v>0</v>
      </c>
      <c r="F126" s="2">
        <f>SUMIFS('Z3 Prace przygotowawcze'!$I$31:$I$75,'Z3 Prace przygotowawcze'!$C$31:$C$75,$A$122)</f>
        <v>0</v>
      </c>
      <c r="G126" s="2">
        <f>SUMIFS('Z3 Prace przygotowawcze'!$J$31:$J$75,'Z3 Prace przygotowawcze'!$C$31:$C$75,$A$122)</f>
        <v>0</v>
      </c>
      <c r="H126" s="2">
        <f>SUMIFS('Z3 Prace przygotowawcze'!$K$31:$K$75,'Z3 Prace przygotowawcze'!$C$31:$C$75,$A$122)</f>
        <v>0</v>
      </c>
      <c r="I126" s="2">
        <f>SUMIFS('Z3 Prace przygotowawcze'!$L$31:$L$75,'Z3 Prace przygotowawcze'!$C$31:$C$75,$A$122)</f>
        <v>0</v>
      </c>
    </row>
    <row r="127" spans="1:12" x14ac:dyDescent="0.2">
      <c r="B127" s="1" t="s">
        <v>15</v>
      </c>
      <c r="C127" s="1" t="s">
        <v>322</v>
      </c>
      <c r="D127" s="1" t="s">
        <v>140</v>
      </c>
      <c r="E127" s="2">
        <f>SUMIFS('Z4 Działania edukacyjne doradcz'!$G$31:$G$75,'Z4 Działania edukacyjne doradcz'!$C$31:$C$75,$A$122)</f>
        <v>0</v>
      </c>
      <c r="F127" s="2">
        <f>SUMIFS('Z4 Działania edukacyjne doradcz'!$H$31:$H$75,'Z4 Działania edukacyjne doradcz'!$C$31:$C$75,$A$122)</f>
        <v>0</v>
      </c>
      <c r="G127" s="2">
        <f>SUMIFS('Z4 Działania edukacyjne doradcz'!$I$31:$I$75,'Z4 Działania edukacyjne doradcz'!$C$31:$C$75,$A$122)</f>
        <v>0</v>
      </c>
      <c r="H127" s="2">
        <f>SUMIFS('Z4 Działania edukacyjne doradcz'!$J$31:$J$75,'Z4 Działania edukacyjne doradcz'!$C$31:$C$75,$A$122)</f>
        <v>0</v>
      </c>
      <c r="I127" s="2">
        <f>SUMIFS('Z4 Działania edukacyjne doradcz'!$K$31:$K$75,'Z4 Działania edukacyjne doradcz'!$C$31:$C$75,$A$122)</f>
        <v>0</v>
      </c>
    </row>
    <row r="128" spans="1:12" x14ac:dyDescent="0.2">
      <c r="B128" s="1" t="s">
        <v>16</v>
      </c>
      <c r="C128" s="1" t="s">
        <v>136</v>
      </c>
      <c r="D128" s="1" t="s">
        <v>9</v>
      </c>
      <c r="E128" s="2">
        <f>SUMIFS('Z5 Wkład niepieniężny'!$I$31:$I$75,'Z5 Wkład niepieniężny'!$C$31:$C$75,$A$122)</f>
        <v>0</v>
      </c>
      <c r="F128" s="2">
        <f>SUMIFS('Z5 Wkład niepieniężny'!$J$31:$J$75,'Z5 Wkład niepieniężny'!$C$31:$C$75,$A$122)</f>
        <v>0</v>
      </c>
      <c r="G128" s="2">
        <f>SUMIFS('Z5 Wkład niepieniężny'!$K$31:$K$75,'Z5 Wkład niepieniężny'!$C$31:$C$75,$A$122)</f>
        <v>0</v>
      </c>
      <c r="H128" s="2">
        <f>SUMIFS('Z5 Wkład niepieniężny'!$L$31:$L$75,'Z5 Wkład niepieniężny'!$C$31:$C$75,$A$122)</f>
        <v>0</v>
      </c>
      <c r="I128" s="2">
        <f>SUMIFS('Z5 Wkład niepieniężny'!$M$31:$M$75,'Z5 Wkład niepieniężny'!$C$31:$C$75,$A$122)</f>
        <v>0</v>
      </c>
    </row>
    <row r="129" spans="1:12" ht="51" x14ac:dyDescent="0.2">
      <c r="B129" s="48" t="s">
        <v>122</v>
      </c>
      <c r="C129" s="48" t="s">
        <v>87</v>
      </c>
      <c r="D129" s="51" t="s">
        <v>387</v>
      </c>
      <c r="E129" s="2">
        <f>SUMIFS('Z6 Koszty pośrednie'!$G$31:$G$45,'Z6 Koszty pośrednie'!$C$31:$C$45,$A$122)</f>
        <v>0</v>
      </c>
      <c r="F129" s="2">
        <f>SUMIFS('Z6 Koszty pośrednie'!$H$31:$H$45,'Z6 Koszty pośrednie'!$C$31:$C$45,$A$122)</f>
        <v>0</v>
      </c>
      <c r="G129" s="2">
        <f>SUMIFS('Z6 Koszty pośrednie'!$I$31:$I$45,'Z6 Koszty pośrednie'!$C$31:$C$45,$A$122)</f>
        <v>0</v>
      </c>
      <c r="H129" s="2">
        <f>SUMIFS('Z6 Koszty pośrednie'!$J$31:$J$45,'Z6 Koszty pośrednie'!$C$31:$C$45,$A$122)</f>
        <v>0</v>
      </c>
      <c r="I129" s="2">
        <f>SUMIFS('Z6 Koszty pośrednie'!$K$31:$K$45,'Z6 Koszty pośrednie'!$C$31:$C$45,$A$122)</f>
        <v>0</v>
      </c>
    </row>
    <row r="130" spans="1:12" ht="17" thickBot="1" x14ac:dyDescent="0.25">
      <c r="B130" s="1"/>
      <c r="C130" s="8"/>
      <c r="D130" s="8"/>
      <c r="E130" s="5"/>
      <c r="F130" s="5"/>
      <c r="G130" s="5"/>
      <c r="H130" s="5"/>
      <c r="I130" s="5"/>
    </row>
    <row r="131" spans="1:12" ht="17" thickBot="1" x14ac:dyDescent="0.25">
      <c r="B131" s="1"/>
      <c r="C131" s="12" t="s">
        <v>81</v>
      </c>
      <c r="D131" s="11"/>
      <c r="E131" s="9">
        <f>SUM(E124:E130)</f>
        <v>0</v>
      </c>
      <c r="F131" s="9">
        <f>SUM(F124:F130)</f>
        <v>0</v>
      </c>
      <c r="G131" s="9">
        <f>SUM(G124:G130)</f>
        <v>0</v>
      </c>
      <c r="H131" s="9">
        <f>SUM(H124:H130)</f>
        <v>0</v>
      </c>
      <c r="I131" s="10">
        <f>SUM(I124:I130)</f>
        <v>0</v>
      </c>
    </row>
    <row r="133" spans="1:12" ht="21" x14ac:dyDescent="0.25">
      <c r="A133" s="35" t="str">
        <f>B15</f>
        <v>Obiekt 11</v>
      </c>
      <c r="B133" s="36"/>
      <c r="C133" s="37" t="str">
        <f>C15</f>
        <v/>
      </c>
      <c r="D133" s="37"/>
      <c r="E133" s="36"/>
      <c r="F133" s="36"/>
      <c r="G133" s="36"/>
      <c r="H133" s="36"/>
      <c r="I133" s="36"/>
    </row>
    <row r="134" spans="1:12" ht="34" x14ac:dyDescent="0.2">
      <c r="B134" s="1"/>
      <c r="C134" s="4" t="s">
        <v>135</v>
      </c>
      <c r="D134" s="4" t="s">
        <v>137</v>
      </c>
      <c r="E134" s="4" t="s">
        <v>39</v>
      </c>
      <c r="F134" s="4" t="s">
        <v>67</v>
      </c>
      <c r="G134" s="4" t="s">
        <v>356</v>
      </c>
      <c r="H134" s="4" t="s">
        <v>380</v>
      </c>
      <c r="I134" s="4" t="s">
        <v>359</v>
      </c>
    </row>
    <row r="135" spans="1:12" x14ac:dyDescent="0.2">
      <c r="B135" s="1" t="s">
        <v>12</v>
      </c>
      <c r="C135" s="1" t="s">
        <v>221</v>
      </c>
      <c r="D135" s="1" t="s">
        <v>8</v>
      </c>
      <c r="E135" s="2">
        <f>SUMIFS('Z1 Wydatki audytowe'!$G$31:$G$75,'Z1 Wydatki audytowe'!$C$31:$C$75,$A$133)</f>
        <v>0</v>
      </c>
      <c r="F135" s="2">
        <f>SUMIFS('Z1 Wydatki audytowe'!$H$31:$H$75,'Z1 Wydatki audytowe'!$C$31:$C$75,$A$133)</f>
        <v>0</v>
      </c>
      <c r="G135" s="2">
        <f>SUMIFS('Z1 Wydatki audytowe'!$I$31:$I$75,'Z1 Wydatki audytowe'!$C$31:$C$75,$A$133)</f>
        <v>0</v>
      </c>
      <c r="H135" s="2">
        <f>SUMIFS('Z1 Wydatki audytowe'!$J$31:$J$75,'Z1 Wydatki audytowe'!$C$31:$C$75,$A$133)</f>
        <v>0</v>
      </c>
      <c r="I135" s="2">
        <f>SUMIFS('Z1 Wydatki audytowe'!$K$31:$K$75,'Z1 Wydatki audytowe'!$C$31:$C$75,$A$133)</f>
        <v>0</v>
      </c>
    </row>
    <row r="136" spans="1:12" x14ac:dyDescent="0.2">
      <c r="B136" s="1" t="s">
        <v>13</v>
      </c>
      <c r="C136" s="1" t="s">
        <v>223</v>
      </c>
      <c r="D136" s="1" t="s">
        <v>8</v>
      </c>
      <c r="E136" s="2">
        <f>SUMIFS('Z2 Pozostałe roboty budowla'!$G$31:$G$75,'Z2 Pozostałe roboty budowla'!$C$31:$C$75,$A$133)</f>
        <v>0</v>
      </c>
      <c r="F136" s="2">
        <f>SUMIFS('Z2 Pozostałe roboty budowla'!$H$31:$H$75,'Z2 Pozostałe roboty budowla'!$C$31:$C$75,$A$133)</f>
        <v>0</v>
      </c>
      <c r="G136" s="2">
        <f>SUMIFS('Z2 Pozostałe roboty budowla'!$I$31:$I$75,'Z2 Pozostałe roboty budowla'!$C$31:$C$75,$A$133)</f>
        <v>0</v>
      </c>
      <c r="H136" s="2">
        <f>SUMIFS('Z2 Pozostałe roboty budowla'!$J$31:$J$75,'Z2 Pozostałe roboty budowla'!$C$31:$C$75,$A$133)</f>
        <v>0</v>
      </c>
      <c r="I136" s="2">
        <f>SUMIFS('Z2 Pozostałe roboty budowla'!$K$31:$K$75,'Z2 Pozostałe roboty budowla'!$C$31:$C$75,$A$133)</f>
        <v>0</v>
      </c>
      <c r="J136" s="6">
        <v>0.15</v>
      </c>
      <c r="K136" s="47">
        <f>IF(F135=0,0,F136/F135)</f>
        <v>0</v>
      </c>
      <c r="L136" s="43">
        <f>IF(K136&lt;=J136,1,0)</f>
        <v>1</v>
      </c>
    </row>
    <row r="137" spans="1:12" x14ac:dyDescent="0.2">
      <c r="B137" s="1" t="s">
        <v>14</v>
      </c>
      <c r="C137" s="1" t="s">
        <v>139</v>
      </c>
      <c r="D137" s="1" t="s">
        <v>140</v>
      </c>
      <c r="E137" s="2">
        <f>SUMIFS('Z3 Prace przygotowawcze'!$H$31:$H$75,'Z3 Prace przygotowawcze'!$C$31:$C$75,$A$133)</f>
        <v>0</v>
      </c>
      <c r="F137" s="2">
        <f>SUMIFS('Z3 Prace przygotowawcze'!$I$31:$I$75,'Z3 Prace przygotowawcze'!$C$31:$C$75,$A$133)</f>
        <v>0</v>
      </c>
      <c r="G137" s="2">
        <f>SUMIFS('Z3 Prace przygotowawcze'!$J$31:$J$75,'Z3 Prace przygotowawcze'!$C$31:$C$75,$A$133)</f>
        <v>0</v>
      </c>
      <c r="H137" s="2">
        <f>SUMIFS('Z3 Prace przygotowawcze'!$K$31:$K$75,'Z3 Prace przygotowawcze'!$C$31:$C$75,$A$133)</f>
        <v>0</v>
      </c>
      <c r="I137" s="2">
        <f>SUMIFS('Z3 Prace przygotowawcze'!$L$31:$L$75,'Z3 Prace przygotowawcze'!$C$31:$C$75,$A$133)</f>
        <v>0</v>
      </c>
    </row>
    <row r="138" spans="1:12" x14ac:dyDescent="0.2">
      <c r="B138" s="1" t="s">
        <v>15</v>
      </c>
      <c r="C138" s="1" t="s">
        <v>322</v>
      </c>
      <c r="D138" s="1" t="s">
        <v>140</v>
      </c>
      <c r="E138" s="2">
        <f>SUMIFS('Z4 Działania edukacyjne doradcz'!$G$31:$G$75,'Z4 Działania edukacyjne doradcz'!$C$31:$C$75,$A$133)</f>
        <v>0</v>
      </c>
      <c r="F138" s="2">
        <f>SUMIFS('Z4 Działania edukacyjne doradcz'!$H$31:$H$75,'Z4 Działania edukacyjne doradcz'!$C$31:$C$75,$A$133)</f>
        <v>0</v>
      </c>
      <c r="G138" s="2">
        <f>SUMIFS('Z4 Działania edukacyjne doradcz'!$I$31:$I$75,'Z4 Działania edukacyjne doradcz'!$C$31:$C$75,$A$133)</f>
        <v>0</v>
      </c>
      <c r="H138" s="2">
        <f>SUMIFS('Z4 Działania edukacyjne doradcz'!$J$31:$J$75,'Z4 Działania edukacyjne doradcz'!$C$31:$C$75,$A$133)</f>
        <v>0</v>
      </c>
      <c r="I138" s="2">
        <f>SUMIFS('Z4 Działania edukacyjne doradcz'!$K$31:$K$75,'Z4 Działania edukacyjne doradcz'!$C$31:$C$75,$A$133)</f>
        <v>0</v>
      </c>
    </row>
    <row r="139" spans="1:12" x14ac:dyDescent="0.2">
      <c r="B139" s="1" t="s">
        <v>16</v>
      </c>
      <c r="C139" s="1" t="s">
        <v>136</v>
      </c>
      <c r="D139" s="1" t="s">
        <v>9</v>
      </c>
      <c r="E139" s="2">
        <f>SUMIFS('Z5 Wkład niepieniężny'!$I$31:$I$75,'Z5 Wkład niepieniężny'!$C$31:$C$75,$A$133)</f>
        <v>0</v>
      </c>
      <c r="F139" s="2">
        <f>SUMIFS('Z5 Wkład niepieniężny'!$J$31:$J$75,'Z5 Wkład niepieniężny'!$C$31:$C$75,$A$133)</f>
        <v>0</v>
      </c>
      <c r="G139" s="2">
        <f>SUMIFS('Z5 Wkład niepieniężny'!$K$31:$K$75,'Z5 Wkład niepieniężny'!$C$31:$C$75,$A$133)</f>
        <v>0</v>
      </c>
      <c r="H139" s="2">
        <f>SUMIFS('Z5 Wkład niepieniężny'!$L$31:$L$75,'Z5 Wkład niepieniężny'!$C$31:$C$75,$A$133)</f>
        <v>0</v>
      </c>
      <c r="I139" s="2">
        <f>SUMIFS('Z5 Wkład niepieniężny'!$M$31:$M$75,'Z5 Wkład niepieniężny'!$C$31:$C$75,$A$133)</f>
        <v>0</v>
      </c>
    </row>
    <row r="140" spans="1:12" ht="51" x14ac:dyDescent="0.2">
      <c r="B140" s="48" t="s">
        <v>122</v>
      </c>
      <c r="C140" s="48" t="s">
        <v>87</v>
      </c>
      <c r="D140" s="51" t="s">
        <v>387</v>
      </c>
      <c r="E140" s="2">
        <f>SUMIFS('Z6 Koszty pośrednie'!$G$31:$G$45,'Z6 Koszty pośrednie'!$C$31:$C$45,$A$133)</f>
        <v>0</v>
      </c>
      <c r="F140" s="2">
        <f>SUMIFS('Z6 Koszty pośrednie'!$H$31:$H$45,'Z6 Koszty pośrednie'!$C$31:$C$45,$A$133)</f>
        <v>0</v>
      </c>
      <c r="G140" s="2">
        <f>SUMIFS('Z6 Koszty pośrednie'!$I$31:$I$45,'Z6 Koszty pośrednie'!$C$31:$C$45,$A$133)</f>
        <v>0</v>
      </c>
      <c r="H140" s="2">
        <f>SUMIFS('Z6 Koszty pośrednie'!$J$31:$J$45,'Z6 Koszty pośrednie'!$C$31:$C$45,$A$133)</f>
        <v>0</v>
      </c>
      <c r="I140" s="2">
        <f>SUMIFS('Z6 Koszty pośrednie'!$K$31:$K$45,'Z6 Koszty pośrednie'!$C$31:$C$45,$A$133)</f>
        <v>0</v>
      </c>
    </row>
    <row r="141" spans="1:12" ht="17" thickBot="1" x14ac:dyDescent="0.25">
      <c r="B141" s="1"/>
      <c r="C141" s="8"/>
      <c r="D141" s="8"/>
      <c r="E141" s="5"/>
      <c r="F141" s="5"/>
      <c r="G141" s="5"/>
      <c r="H141" s="5"/>
      <c r="I141" s="5"/>
    </row>
    <row r="142" spans="1:12" ht="17" thickBot="1" x14ac:dyDescent="0.25">
      <c r="B142" s="1"/>
      <c r="C142" s="12" t="s">
        <v>81</v>
      </c>
      <c r="D142" s="11"/>
      <c r="E142" s="9">
        <f>SUM(E135:E141)</f>
        <v>0</v>
      </c>
      <c r="F142" s="9">
        <f>SUM(F135:F141)</f>
        <v>0</v>
      </c>
      <c r="G142" s="9">
        <f>SUM(G135:G141)</f>
        <v>0</v>
      </c>
      <c r="H142" s="9">
        <f>SUM(H135:H141)</f>
        <v>0</v>
      </c>
      <c r="I142" s="10">
        <f>SUM(I135:I141)</f>
        <v>0</v>
      </c>
    </row>
    <row r="144" spans="1:12" ht="21" x14ac:dyDescent="0.25">
      <c r="A144" s="35" t="str">
        <f>B16</f>
        <v>Obiekt 12</v>
      </c>
      <c r="B144" s="36"/>
      <c r="C144" s="37" t="str">
        <f>C16</f>
        <v/>
      </c>
      <c r="D144" s="37"/>
      <c r="E144" s="36"/>
      <c r="F144" s="36"/>
      <c r="G144" s="36"/>
      <c r="H144" s="36"/>
      <c r="I144" s="36"/>
    </row>
    <row r="145" spans="1:12" ht="34" x14ac:dyDescent="0.2">
      <c r="B145" s="1"/>
      <c r="C145" s="4" t="s">
        <v>135</v>
      </c>
      <c r="D145" s="4" t="s">
        <v>137</v>
      </c>
      <c r="E145" s="4" t="s">
        <v>39</v>
      </c>
      <c r="F145" s="4" t="s">
        <v>67</v>
      </c>
      <c r="G145" s="4" t="s">
        <v>356</v>
      </c>
      <c r="H145" s="4" t="s">
        <v>380</v>
      </c>
      <c r="I145" s="4" t="s">
        <v>359</v>
      </c>
    </row>
    <row r="146" spans="1:12" x14ac:dyDescent="0.2">
      <c r="B146" s="1" t="s">
        <v>12</v>
      </c>
      <c r="C146" s="1" t="s">
        <v>221</v>
      </c>
      <c r="D146" s="1" t="s">
        <v>8</v>
      </c>
      <c r="E146" s="2">
        <f>SUMIFS('Z1 Wydatki audytowe'!$G$31:$G$75,'Z1 Wydatki audytowe'!$C$31:$C$75,$A$144)</f>
        <v>0</v>
      </c>
      <c r="F146" s="2">
        <f>SUMIFS('Z1 Wydatki audytowe'!$H$31:$H$75,'Z1 Wydatki audytowe'!$C$31:$C$75,$A$144)</f>
        <v>0</v>
      </c>
      <c r="G146" s="2">
        <f>SUMIFS('Z1 Wydatki audytowe'!$I$31:$I$75,'Z1 Wydatki audytowe'!$C$31:$C$75,$A$144)</f>
        <v>0</v>
      </c>
      <c r="H146" s="2">
        <f>SUMIFS('Z1 Wydatki audytowe'!$J$31:$J$75,'Z1 Wydatki audytowe'!$C$31:$C$75,$A$144)</f>
        <v>0</v>
      </c>
      <c r="I146" s="2">
        <f>SUMIFS('Z1 Wydatki audytowe'!$K$31:$K$75,'Z1 Wydatki audytowe'!$C$31:$C$75,$A$144)</f>
        <v>0</v>
      </c>
    </row>
    <row r="147" spans="1:12" x14ac:dyDescent="0.2">
      <c r="B147" s="1" t="s">
        <v>13</v>
      </c>
      <c r="C147" s="1" t="s">
        <v>223</v>
      </c>
      <c r="D147" s="1" t="s">
        <v>8</v>
      </c>
      <c r="E147" s="2">
        <f>SUMIFS('Z2 Pozostałe roboty budowla'!$G$31:$G$75,'Z2 Pozostałe roboty budowla'!$C$31:$C$75,$A$144)</f>
        <v>0</v>
      </c>
      <c r="F147" s="2">
        <f>SUMIFS('Z2 Pozostałe roboty budowla'!$H$31:$H$75,'Z2 Pozostałe roboty budowla'!$C$31:$C$75,$A$144)</f>
        <v>0</v>
      </c>
      <c r="G147" s="2">
        <f>SUMIFS('Z2 Pozostałe roboty budowla'!$I$31:$I$75,'Z2 Pozostałe roboty budowla'!$C$31:$C$75,$A$144)</f>
        <v>0</v>
      </c>
      <c r="H147" s="2">
        <f>SUMIFS('Z2 Pozostałe roboty budowla'!$J$31:$J$75,'Z2 Pozostałe roboty budowla'!$C$31:$C$75,$A$144)</f>
        <v>0</v>
      </c>
      <c r="I147" s="2">
        <f>SUMIFS('Z2 Pozostałe roboty budowla'!$K$31:$K$75,'Z2 Pozostałe roboty budowla'!$C$31:$C$75,$A$144)</f>
        <v>0</v>
      </c>
      <c r="J147" s="6">
        <v>0.15</v>
      </c>
      <c r="K147" s="47">
        <f>IF(F146=0,0,F147/F146)</f>
        <v>0</v>
      </c>
      <c r="L147" s="43">
        <f>IF(K147&lt;=J147,1,0)</f>
        <v>1</v>
      </c>
    </row>
    <row r="148" spans="1:12" x14ac:dyDescent="0.2">
      <c r="B148" s="1" t="s">
        <v>14</v>
      </c>
      <c r="C148" s="1" t="s">
        <v>139</v>
      </c>
      <c r="D148" s="1" t="s">
        <v>140</v>
      </c>
      <c r="E148" s="2">
        <f>SUMIFS('Z3 Prace przygotowawcze'!$H$31:$H$75,'Z3 Prace przygotowawcze'!$C$31:$C$75,$A$144)</f>
        <v>0</v>
      </c>
      <c r="F148" s="2">
        <f>SUMIFS('Z3 Prace przygotowawcze'!$I$31:$I$75,'Z3 Prace przygotowawcze'!$C$31:$C$75,$A$144)</f>
        <v>0</v>
      </c>
      <c r="G148" s="2">
        <f>SUMIFS('Z3 Prace przygotowawcze'!$J$31:$J$75,'Z3 Prace przygotowawcze'!$C$31:$C$75,$A$144)</f>
        <v>0</v>
      </c>
      <c r="H148" s="2">
        <f>SUMIFS('Z3 Prace przygotowawcze'!$K$31:$K$75,'Z3 Prace przygotowawcze'!$C$31:$C$75,$A$144)</f>
        <v>0</v>
      </c>
      <c r="I148" s="2">
        <f>SUMIFS('Z3 Prace przygotowawcze'!$L$31:$L$75,'Z3 Prace przygotowawcze'!$C$31:$C$75,$A$144)</f>
        <v>0</v>
      </c>
    </row>
    <row r="149" spans="1:12" x14ac:dyDescent="0.2">
      <c r="B149" s="1" t="s">
        <v>15</v>
      </c>
      <c r="C149" s="1" t="s">
        <v>322</v>
      </c>
      <c r="D149" s="1" t="s">
        <v>140</v>
      </c>
      <c r="E149" s="2">
        <f>SUMIFS('Z4 Działania edukacyjne doradcz'!$G$31:$G$75,'Z4 Działania edukacyjne doradcz'!$C$31:$C$75,$A$144)</f>
        <v>0</v>
      </c>
      <c r="F149" s="2">
        <f>SUMIFS('Z4 Działania edukacyjne doradcz'!$H$31:$H$75,'Z4 Działania edukacyjne doradcz'!$C$31:$C$75,$A$144)</f>
        <v>0</v>
      </c>
      <c r="G149" s="2">
        <f>SUMIFS('Z4 Działania edukacyjne doradcz'!$I$31:$I$75,'Z4 Działania edukacyjne doradcz'!$C$31:$C$75,$A$144)</f>
        <v>0</v>
      </c>
      <c r="H149" s="2">
        <f>SUMIFS('Z4 Działania edukacyjne doradcz'!$J$31:$J$75,'Z4 Działania edukacyjne doradcz'!$C$31:$C$75,$A$144)</f>
        <v>0</v>
      </c>
      <c r="I149" s="2">
        <f>SUMIFS('Z4 Działania edukacyjne doradcz'!$K$31:$K$75,'Z4 Działania edukacyjne doradcz'!$C$31:$C$75,$A$144)</f>
        <v>0</v>
      </c>
    </row>
    <row r="150" spans="1:12" x14ac:dyDescent="0.2">
      <c r="B150" s="1" t="s">
        <v>16</v>
      </c>
      <c r="C150" s="1" t="s">
        <v>136</v>
      </c>
      <c r="D150" s="1" t="s">
        <v>9</v>
      </c>
      <c r="E150" s="2">
        <f>SUMIFS('Z5 Wkład niepieniężny'!$I$31:$I$75,'Z5 Wkład niepieniężny'!$C$31:$C$75,$A$144)</f>
        <v>0</v>
      </c>
      <c r="F150" s="2">
        <f>SUMIFS('Z5 Wkład niepieniężny'!$J$31:$J$75,'Z5 Wkład niepieniężny'!$C$31:$C$75,$A$144)</f>
        <v>0</v>
      </c>
      <c r="G150" s="2">
        <f>SUMIFS('Z5 Wkład niepieniężny'!$K$31:$K$75,'Z5 Wkład niepieniężny'!$C$31:$C$75,$A$144)</f>
        <v>0</v>
      </c>
      <c r="H150" s="2">
        <f>SUMIFS('Z5 Wkład niepieniężny'!$L$31:$L$75,'Z5 Wkład niepieniężny'!$C$31:$C$75,$A$144)</f>
        <v>0</v>
      </c>
      <c r="I150" s="2">
        <f>SUMIFS('Z5 Wkład niepieniężny'!$M$31:$M$75,'Z5 Wkład niepieniężny'!$C$31:$C$75,$A$144)</f>
        <v>0</v>
      </c>
    </row>
    <row r="151" spans="1:12" ht="51" x14ac:dyDescent="0.2">
      <c r="B151" s="48" t="s">
        <v>122</v>
      </c>
      <c r="C151" s="48" t="s">
        <v>87</v>
      </c>
      <c r="D151" s="51" t="s">
        <v>387</v>
      </c>
      <c r="E151" s="2">
        <f>SUMIFS('Z6 Koszty pośrednie'!$G$31:$G$45,'Z6 Koszty pośrednie'!$C$31:$C$45,$A$144)</f>
        <v>0</v>
      </c>
      <c r="F151" s="2">
        <f>SUMIFS('Z6 Koszty pośrednie'!$H$31:$H$45,'Z6 Koszty pośrednie'!$C$31:$C$45,$A$144)</f>
        <v>0</v>
      </c>
      <c r="G151" s="2">
        <f>SUMIFS('Z6 Koszty pośrednie'!$I$31:$I$45,'Z6 Koszty pośrednie'!$C$31:$C$45,$A$144)</f>
        <v>0</v>
      </c>
      <c r="H151" s="2">
        <f>SUMIFS('Z6 Koszty pośrednie'!$J$31:$J$45,'Z6 Koszty pośrednie'!$C$31:$C$45,$A$144)</f>
        <v>0</v>
      </c>
      <c r="I151" s="2">
        <f>SUMIFS('Z6 Koszty pośrednie'!$K$31:$K$45,'Z6 Koszty pośrednie'!$C$31:$C$45,$A$144)</f>
        <v>0</v>
      </c>
    </row>
    <row r="152" spans="1:12" ht="17" thickBot="1" x14ac:dyDescent="0.25">
      <c r="B152" s="1"/>
      <c r="C152" s="8"/>
      <c r="D152" s="8"/>
      <c r="E152" s="5"/>
      <c r="F152" s="5"/>
      <c r="G152" s="5"/>
      <c r="H152" s="5"/>
      <c r="I152" s="5"/>
    </row>
    <row r="153" spans="1:12" ht="17" thickBot="1" x14ac:dyDescent="0.25">
      <c r="B153" s="1"/>
      <c r="C153" s="12" t="s">
        <v>81</v>
      </c>
      <c r="D153" s="11"/>
      <c r="E153" s="9">
        <f>SUM(E146:E152)</f>
        <v>0</v>
      </c>
      <c r="F153" s="9">
        <f>SUM(F146:F152)</f>
        <v>0</v>
      </c>
      <c r="G153" s="9">
        <f>SUM(G146:G152)</f>
        <v>0</v>
      </c>
      <c r="H153" s="9">
        <f>SUM(H146:H152)</f>
        <v>0</v>
      </c>
      <c r="I153" s="10">
        <f>SUM(I146:I152)</f>
        <v>0</v>
      </c>
    </row>
    <row r="155" spans="1:12" ht="21" x14ac:dyDescent="0.25">
      <c r="A155" s="35" t="str">
        <f>B17</f>
        <v>Obiekt 13</v>
      </c>
      <c r="B155" s="36"/>
      <c r="C155" s="37" t="str">
        <f>C17</f>
        <v/>
      </c>
      <c r="D155" s="37"/>
      <c r="E155" s="36"/>
      <c r="F155" s="36"/>
      <c r="G155" s="36"/>
      <c r="H155" s="36"/>
      <c r="I155" s="36"/>
    </row>
    <row r="156" spans="1:12" ht="34" x14ac:dyDescent="0.2">
      <c r="B156" s="1"/>
      <c r="C156" s="4" t="s">
        <v>135</v>
      </c>
      <c r="D156" s="4" t="s">
        <v>137</v>
      </c>
      <c r="E156" s="4" t="s">
        <v>39</v>
      </c>
      <c r="F156" s="4" t="s">
        <v>67</v>
      </c>
      <c r="G156" s="4" t="s">
        <v>356</v>
      </c>
      <c r="H156" s="4" t="s">
        <v>380</v>
      </c>
      <c r="I156" s="4" t="s">
        <v>359</v>
      </c>
    </row>
    <row r="157" spans="1:12" x14ac:dyDescent="0.2">
      <c r="B157" s="1" t="s">
        <v>12</v>
      </c>
      <c r="C157" s="1" t="s">
        <v>221</v>
      </c>
      <c r="D157" s="1" t="s">
        <v>8</v>
      </c>
      <c r="E157" s="2">
        <f>SUMIFS('Z1 Wydatki audytowe'!$G$31:$G$75,'Z1 Wydatki audytowe'!$C$31:$C$75,$A$155)</f>
        <v>0</v>
      </c>
      <c r="F157" s="2">
        <f>SUMIFS('Z1 Wydatki audytowe'!$H$31:$H$75,'Z1 Wydatki audytowe'!$C$31:$C$75,$A$155)</f>
        <v>0</v>
      </c>
      <c r="G157" s="2">
        <f>SUMIFS('Z1 Wydatki audytowe'!$I$31:$I$75,'Z1 Wydatki audytowe'!$C$31:$C$75,$A$155)</f>
        <v>0</v>
      </c>
      <c r="H157" s="2">
        <f>SUMIFS('Z1 Wydatki audytowe'!$J$31:$J$75,'Z1 Wydatki audytowe'!$C$31:$C$75,$A$155)</f>
        <v>0</v>
      </c>
      <c r="I157" s="2">
        <f>SUMIFS('Z1 Wydatki audytowe'!$K$31:$K$75,'Z1 Wydatki audytowe'!$C$31:$C$75,$A$155)</f>
        <v>0</v>
      </c>
    </row>
    <row r="158" spans="1:12" x14ac:dyDescent="0.2">
      <c r="B158" s="1" t="s">
        <v>13</v>
      </c>
      <c r="C158" s="1" t="s">
        <v>223</v>
      </c>
      <c r="D158" s="1" t="s">
        <v>8</v>
      </c>
      <c r="E158" s="2">
        <f>SUMIFS('Z2 Pozostałe roboty budowla'!$G$31:$G$75,'Z2 Pozostałe roboty budowla'!$C$31:$C$75,$A$155)</f>
        <v>0</v>
      </c>
      <c r="F158" s="2">
        <f>SUMIFS('Z2 Pozostałe roboty budowla'!$H$31:$H$75,'Z2 Pozostałe roboty budowla'!$C$31:$C$75,$A$155)</f>
        <v>0</v>
      </c>
      <c r="G158" s="2">
        <f>SUMIFS('Z2 Pozostałe roboty budowla'!$I$31:$I$75,'Z2 Pozostałe roboty budowla'!$C$31:$C$75,$A$155)</f>
        <v>0</v>
      </c>
      <c r="H158" s="2">
        <f>SUMIFS('Z2 Pozostałe roboty budowla'!$J$31:$J$75,'Z2 Pozostałe roboty budowla'!$C$31:$C$75,$A$155)</f>
        <v>0</v>
      </c>
      <c r="I158" s="2">
        <f>SUMIFS('Z2 Pozostałe roboty budowla'!$K$31:$K$75,'Z2 Pozostałe roboty budowla'!$C$31:$C$75,$A$155)</f>
        <v>0</v>
      </c>
      <c r="J158" s="6">
        <v>0.15</v>
      </c>
      <c r="K158" s="47">
        <f>IF(F157=0,0,F158/F157)</f>
        <v>0</v>
      </c>
      <c r="L158" s="43">
        <f>IF(K158&lt;=J158,1,0)</f>
        <v>1</v>
      </c>
    </row>
    <row r="159" spans="1:12" x14ac:dyDescent="0.2">
      <c r="B159" s="1" t="s">
        <v>14</v>
      </c>
      <c r="C159" s="1" t="s">
        <v>139</v>
      </c>
      <c r="D159" s="1" t="s">
        <v>140</v>
      </c>
      <c r="E159" s="2">
        <f>SUMIFS('Z3 Prace przygotowawcze'!$H$31:$H$75,'Z3 Prace przygotowawcze'!$C$31:$C$75,$A$155)</f>
        <v>0</v>
      </c>
      <c r="F159" s="2">
        <f>SUMIFS('Z3 Prace przygotowawcze'!$I$31:$I$75,'Z3 Prace przygotowawcze'!$C$31:$C$75,$A$155)</f>
        <v>0</v>
      </c>
      <c r="G159" s="2">
        <f>SUMIFS('Z3 Prace przygotowawcze'!$J$31:$J$75,'Z3 Prace przygotowawcze'!$C$31:$C$75,$A$155)</f>
        <v>0</v>
      </c>
      <c r="H159" s="2">
        <f>SUMIFS('Z3 Prace przygotowawcze'!$K$31:$K$75,'Z3 Prace przygotowawcze'!$C$31:$C$75,$A$155)</f>
        <v>0</v>
      </c>
      <c r="I159" s="2">
        <f>SUMIFS('Z3 Prace przygotowawcze'!$L$31:$L$75,'Z3 Prace przygotowawcze'!$C$31:$C$75,$A$155)</f>
        <v>0</v>
      </c>
    </row>
    <row r="160" spans="1:12" x14ac:dyDescent="0.2">
      <c r="B160" s="1" t="s">
        <v>15</v>
      </c>
      <c r="C160" s="1" t="s">
        <v>322</v>
      </c>
      <c r="D160" s="1" t="s">
        <v>140</v>
      </c>
      <c r="E160" s="2">
        <f>SUMIFS('Z4 Działania edukacyjne doradcz'!$G$31:$G$75,'Z4 Działania edukacyjne doradcz'!$C$31:$C$75,$A$155)</f>
        <v>0</v>
      </c>
      <c r="F160" s="2">
        <f>SUMIFS('Z4 Działania edukacyjne doradcz'!$H$31:$H$75,'Z4 Działania edukacyjne doradcz'!$C$31:$C$75,$A$155)</f>
        <v>0</v>
      </c>
      <c r="G160" s="2">
        <f>SUMIFS('Z4 Działania edukacyjne doradcz'!$I$31:$I$75,'Z4 Działania edukacyjne doradcz'!$C$31:$C$75,$A$155)</f>
        <v>0</v>
      </c>
      <c r="H160" s="2">
        <f>SUMIFS('Z4 Działania edukacyjne doradcz'!$J$31:$J$75,'Z4 Działania edukacyjne doradcz'!$C$31:$C$75,$A$155)</f>
        <v>0</v>
      </c>
      <c r="I160" s="2">
        <f>SUMIFS('Z4 Działania edukacyjne doradcz'!$K$31:$K$75,'Z4 Działania edukacyjne doradcz'!$C$31:$C$75,$A$155)</f>
        <v>0</v>
      </c>
    </row>
    <row r="161" spans="1:12" x14ac:dyDescent="0.2">
      <c r="B161" s="1" t="s">
        <v>16</v>
      </c>
      <c r="C161" s="1" t="s">
        <v>136</v>
      </c>
      <c r="D161" s="1" t="s">
        <v>9</v>
      </c>
      <c r="E161" s="2">
        <f>SUMIFS('Z5 Wkład niepieniężny'!$I$31:$I$75,'Z5 Wkład niepieniężny'!$C$31:$C$75,$A$155)</f>
        <v>0</v>
      </c>
      <c r="F161" s="2">
        <f>SUMIFS('Z5 Wkład niepieniężny'!$J$31:$J$75,'Z5 Wkład niepieniężny'!$C$31:$C$75,$A$155)</f>
        <v>0</v>
      </c>
      <c r="G161" s="2">
        <f>SUMIFS('Z5 Wkład niepieniężny'!$K$31:$K$75,'Z5 Wkład niepieniężny'!$C$31:$C$75,$A$155)</f>
        <v>0</v>
      </c>
      <c r="H161" s="2">
        <f>SUMIFS('Z5 Wkład niepieniężny'!$L$31:$L$75,'Z5 Wkład niepieniężny'!$C$31:$C$75,$A$155)</f>
        <v>0</v>
      </c>
      <c r="I161" s="2">
        <f>SUMIFS('Z5 Wkład niepieniężny'!$M$31:$M$75,'Z5 Wkład niepieniężny'!$C$31:$C$75,$A$155)</f>
        <v>0</v>
      </c>
    </row>
    <row r="162" spans="1:12" ht="51" x14ac:dyDescent="0.2">
      <c r="B162" s="48" t="s">
        <v>122</v>
      </c>
      <c r="C162" s="48" t="s">
        <v>87</v>
      </c>
      <c r="D162" s="51" t="s">
        <v>387</v>
      </c>
      <c r="E162" s="2">
        <f>SUMIFS('Z6 Koszty pośrednie'!$G$31:$G$45,'Z6 Koszty pośrednie'!$C$31:$C$45,$A$155)</f>
        <v>0</v>
      </c>
      <c r="F162" s="2">
        <f>SUMIFS('Z6 Koszty pośrednie'!$H$31:$H$45,'Z6 Koszty pośrednie'!$C$31:$C$45,$A$155)</f>
        <v>0</v>
      </c>
      <c r="G162" s="2">
        <f>SUMIFS('Z6 Koszty pośrednie'!$I$31:$I$45,'Z6 Koszty pośrednie'!$C$31:$C$45,$A$155)</f>
        <v>0</v>
      </c>
      <c r="H162" s="2">
        <f>SUMIFS('Z6 Koszty pośrednie'!$J$31:$J$45,'Z6 Koszty pośrednie'!$C$31:$C$45,$A$155)</f>
        <v>0</v>
      </c>
      <c r="I162" s="2">
        <f>SUMIFS('Z6 Koszty pośrednie'!$K$31:$K$45,'Z6 Koszty pośrednie'!$C$31:$C$45,$A$155)</f>
        <v>0</v>
      </c>
    </row>
    <row r="163" spans="1:12" ht="17" thickBot="1" x14ac:dyDescent="0.25">
      <c r="B163" s="1"/>
      <c r="C163" s="8"/>
      <c r="D163" s="8"/>
      <c r="E163" s="5"/>
      <c r="F163" s="5"/>
      <c r="G163" s="5"/>
      <c r="H163" s="5"/>
      <c r="I163" s="5"/>
    </row>
    <row r="164" spans="1:12" ht="17" thickBot="1" x14ac:dyDescent="0.25">
      <c r="B164" s="1"/>
      <c r="C164" s="12" t="s">
        <v>81</v>
      </c>
      <c r="D164" s="11"/>
      <c r="E164" s="9">
        <f>SUM(E157:E163)</f>
        <v>0</v>
      </c>
      <c r="F164" s="9">
        <f>SUM(F157:F163)</f>
        <v>0</v>
      </c>
      <c r="G164" s="9">
        <f>SUM(G157:G163)</f>
        <v>0</v>
      </c>
      <c r="H164" s="9">
        <f>SUM(H157:H163)</f>
        <v>0</v>
      </c>
      <c r="I164" s="10">
        <f>SUM(I157:I163)</f>
        <v>0</v>
      </c>
    </row>
    <row r="166" spans="1:12" ht="21" x14ac:dyDescent="0.25">
      <c r="A166" s="35" t="str">
        <f>B18</f>
        <v>Obiekt 14</v>
      </c>
      <c r="B166" s="36"/>
      <c r="C166" s="37" t="str">
        <f>C18</f>
        <v/>
      </c>
      <c r="D166" s="37"/>
      <c r="E166" s="36"/>
      <c r="F166" s="36"/>
      <c r="G166" s="36"/>
      <c r="H166" s="36"/>
      <c r="I166" s="36"/>
    </row>
    <row r="167" spans="1:12" ht="34" x14ac:dyDescent="0.2">
      <c r="B167" s="1"/>
      <c r="C167" s="4" t="s">
        <v>135</v>
      </c>
      <c r="D167" s="4" t="s">
        <v>137</v>
      </c>
      <c r="E167" s="4" t="s">
        <v>39</v>
      </c>
      <c r="F167" s="4" t="s">
        <v>67</v>
      </c>
      <c r="G167" s="4" t="s">
        <v>356</v>
      </c>
      <c r="H167" s="4" t="s">
        <v>380</v>
      </c>
      <c r="I167" s="4" t="s">
        <v>359</v>
      </c>
    </row>
    <row r="168" spans="1:12" x14ac:dyDescent="0.2">
      <c r="B168" s="1" t="s">
        <v>12</v>
      </c>
      <c r="C168" s="1" t="s">
        <v>221</v>
      </c>
      <c r="D168" s="1" t="s">
        <v>8</v>
      </c>
      <c r="E168" s="2">
        <f>SUMIFS('Z1 Wydatki audytowe'!$G$31:$G$75,'Z1 Wydatki audytowe'!$C$31:$C$75,$A$166)</f>
        <v>0</v>
      </c>
      <c r="F168" s="2">
        <f>SUMIFS('Z1 Wydatki audytowe'!$H$31:$H$75,'Z1 Wydatki audytowe'!$C$31:$C$75,$A$166)</f>
        <v>0</v>
      </c>
      <c r="G168" s="2">
        <f>SUMIFS('Z1 Wydatki audytowe'!$I$31:$I$75,'Z1 Wydatki audytowe'!$C$31:$C$75,$A$166)</f>
        <v>0</v>
      </c>
      <c r="H168" s="2">
        <f>SUMIFS('Z1 Wydatki audytowe'!$J$31:$J$75,'Z1 Wydatki audytowe'!$C$31:$C$75,$A$166)</f>
        <v>0</v>
      </c>
      <c r="I168" s="2">
        <f>SUMIFS('Z1 Wydatki audytowe'!$K$31:$K$75,'Z1 Wydatki audytowe'!$C$31:$C$75,$A$166)</f>
        <v>0</v>
      </c>
    </row>
    <row r="169" spans="1:12" x14ac:dyDescent="0.2">
      <c r="B169" s="1" t="s">
        <v>13</v>
      </c>
      <c r="C169" s="1" t="s">
        <v>223</v>
      </c>
      <c r="D169" s="1" t="s">
        <v>8</v>
      </c>
      <c r="E169" s="2">
        <f>SUMIFS('Z2 Pozostałe roboty budowla'!$G$31:$G$75,'Z2 Pozostałe roboty budowla'!$C$31:$C$75,$A$166)</f>
        <v>0</v>
      </c>
      <c r="F169" s="2">
        <f>SUMIFS('Z2 Pozostałe roboty budowla'!$H$31:$H$75,'Z2 Pozostałe roboty budowla'!$C$31:$C$75,$A$166)</f>
        <v>0</v>
      </c>
      <c r="G169" s="2">
        <f>SUMIFS('Z2 Pozostałe roboty budowla'!$I$31:$I$75,'Z2 Pozostałe roboty budowla'!$C$31:$C$75,$A$166)</f>
        <v>0</v>
      </c>
      <c r="H169" s="2">
        <f>SUMIFS('Z2 Pozostałe roboty budowla'!$J$31:$J$75,'Z2 Pozostałe roboty budowla'!$C$31:$C$75,$A$166)</f>
        <v>0</v>
      </c>
      <c r="I169" s="2">
        <f>SUMIFS('Z2 Pozostałe roboty budowla'!$K$31:$K$75,'Z2 Pozostałe roboty budowla'!$C$31:$C$75,$A$166)</f>
        <v>0</v>
      </c>
      <c r="J169" s="6">
        <v>0.15</v>
      </c>
      <c r="K169" s="47">
        <f>IF(F168=0,0,F169/F168)</f>
        <v>0</v>
      </c>
      <c r="L169" s="43">
        <f>IF(K169&lt;=J169,1,0)</f>
        <v>1</v>
      </c>
    </row>
    <row r="170" spans="1:12" x14ac:dyDescent="0.2">
      <c r="B170" s="1" t="s">
        <v>14</v>
      </c>
      <c r="C170" s="1" t="s">
        <v>139</v>
      </c>
      <c r="D170" s="1" t="s">
        <v>140</v>
      </c>
      <c r="E170" s="2">
        <f>SUMIFS('Z3 Prace przygotowawcze'!$H$31:$H$75,'Z3 Prace przygotowawcze'!$C$31:$C$75,$A$166)</f>
        <v>0</v>
      </c>
      <c r="F170" s="2">
        <f>SUMIFS('Z3 Prace przygotowawcze'!$I$31:$I$75,'Z3 Prace przygotowawcze'!$C$31:$C$75,$A$166)</f>
        <v>0</v>
      </c>
      <c r="G170" s="2">
        <f>SUMIFS('Z3 Prace przygotowawcze'!$J$31:$J$75,'Z3 Prace przygotowawcze'!$C$31:$C$75,$A$166)</f>
        <v>0</v>
      </c>
      <c r="H170" s="2">
        <f>SUMIFS('Z3 Prace przygotowawcze'!$K$31:$K$75,'Z3 Prace przygotowawcze'!$C$31:$C$75,$A$166)</f>
        <v>0</v>
      </c>
      <c r="I170" s="2">
        <f>SUMIFS('Z3 Prace przygotowawcze'!$L$31:$L$75,'Z3 Prace przygotowawcze'!$C$31:$C$75,$A$166)</f>
        <v>0</v>
      </c>
    </row>
    <row r="171" spans="1:12" x14ac:dyDescent="0.2">
      <c r="B171" s="1" t="s">
        <v>15</v>
      </c>
      <c r="C171" s="1" t="s">
        <v>322</v>
      </c>
      <c r="D171" s="1" t="s">
        <v>140</v>
      </c>
      <c r="E171" s="2">
        <f>SUMIFS('Z4 Działania edukacyjne doradcz'!$G$31:$G$75,'Z4 Działania edukacyjne doradcz'!$C$31:$C$75,$A$166)</f>
        <v>0</v>
      </c>
      <c r="F171" s="2">
        <f>SUMIFS('Z4 Działania edukacyjne doradcz'!$H$31:$H$75,'Z4 Działania edukacyjne doradcz'!$C$31:$C$75,$A$166)</f>
        <v>0</v>
      </c>
      <c r="G171" s="2">
        <f>SUMIFS('Z4 Działania edukacyjne doradcz'!$I$31:$I$75,'Z4 Działania edukacyjne doradcz'!$C$31:$C$75,$A$166)</f>
        <v>0</v>
      </c>
      <c r="H171" s="2">
        <f>SUMIFS('Z4 Działania edukacyjne doradcz'!$J$31:$J$75,'Z4 Działania edukacyjne doradcz'!$C$31:$C$75,$A$166)</f>
        <v>0</v>
      </c>
      <c r="I171" s="2">
        <f>SUMIFS('Z4 Działania edukacyjne doradcz'!$K$31:$K$75,'Z4 Działania edukacyjne doradcz'!$C$31:$C$75,$A$166)</f>
        <v>0</v>
      </c>
    </row>
    <row r="172" spans="1:12" x14ac:dyDescent="0.2">
      <c r="B172" s="1" t="s">
        <v>16</v>
      </c>
      <c r="C172" s="1" t="s">
        <v>136</v>
      </c>
      <c r="D172" s="1" t="s">
        <v>9</v>
      </c>
      <c r="E172" s="2">
        <f>SUMIFS('Z5 Wkład niepieniężny'!$I$31:$I$75,'Z5 Wkład niepieniężny'!$C$31:$C$75,$A$166)</f>
        <v>0</v>
      </c>
      <c r="F172" s="2">
        <f>SUMIFS('Z5 Wkład niepieniężny'!$J$31:$J$75,'Z5 Wkład niepieniężny'!$C$31:$C$75,$A$166)</f>
        <v>0</v>
      </c>
      <c r="G172" s="2">
        <f>SUMIFS('Z5 Wkład niepieniężny'!$K$31:$K$75,'Z5 Wkład niepieniężny'!$C$31:$C$75,$A$166)</f>
        <v>0</v>
      </c>
      <c r="H172" s="2">
        <f>SUMIFS('Z5 Wkład niepieniężny'!$L$31:$L$75,'Z5 Wkład niepieniężny'!$C$31:$C$75,$A$166)</f>
        <v>0</v>
      </c>
      <c r="I172" s="2">
        <f>SUMIFS('Z5 Wkład niepieniężny'!$M$31:$M$75,'Z5 Wkład niepieniężny'!$C$31:$C$75,$A$166)</f>
        <v>0</v>
      </c>
    </row>
    <row r="173" spans="1:12" ht="51" x14ac:dyDescent="0.2">
      <c r="B173" s="48" t="s">
        <v>122</v>
      </c>
      <c r="C173" s="48" t="s">
        <v>87</v>
      </c>
      <c r="D173" s="51" t="s">
        <v>387</v>
      </c>
      <c r="E173" s="2">
        <f>SUMIFS('Z6 Koszty pośrednie'!$G$31:$G$45,'Z6 Koszty pośrednie'!$C$31:$C$45,$A$166)</f>
        <v>0</v>
      </c>
      <c r="F173" s="2">
        <f>SUMIFS('Z6 Koszty pośrednie'!$H$31:$H$45,'Z6 Koszty pośrednie'!$C$31:$C$45,$A$166)</f>
        <v>0</v>
      </c>
      <c r="G173" s="2">
        <f>SUMIFS('Z6 Koszty pośrednie'!$I$31:$I$45,'Z6 Koszty pośrednie'!$C$31:$C$45,$A$166)</f>
        <v>0</v>
      </c>
      <c r="H173" s="2">
        <f>SUMIFS('Z6 Koszty pośrednie'!$J$31:$J$45,'Z6 Koszty pośrednie'!$C$31:$C$45,$A$166)</f>
        <v>0</v>
      </c>
      <c r="I173" s="2">
        <f>SUMIFS('Z6 Koszty pośrednie'!$K$31:$K$45,'Z6 Koszty pośrednie'!$C$31:$C$45,$A$166)</f>
        <v>0</v>
      </c>
    </row>
    <row r="174" spans="1:12" ht="17" thickBot="1" x14ac:dyDescent="0.25">
      <c r="B174" s="1"/>
      <c r="C174" s="8"/>
      <c r="D174" s="8"/>
      <c r="E174" s="5"/>
      <c r="F174" s="5"/>
      <c r="G174" s="5"/>
      <c r="H174" s="5"/>
      <c r="I174" s="5"/>
    </row>
    <row r="175" spans="1:12" ht="17" thickBot="1" x14ac:dyDescent="0.25">
      <c r="B175" s="1"/>
      <c r="C175" s="12" t="s">
        <v>81</v>
      </c>
      <c r="D175" s="11"/>
      <c r="E175" s="9">
        <f>SUM(E168:E174)</f>
        <v>0</v>
      </c>
      <c r="F175" s="9">
        <f>SUM(F168:F174)</f>
        <v>0</v>
      </c>
      <c r="G175" s="9">
        <f>SUM(G168:G174)</f>
        <v>0</v>
      </c>
      <c r="H175" s="9">
        <f>SUM(H168:H174)</f>
        <v>0</v>
      </c>
      <c r="I175" s="10">
        <f>SUM(I168:I174)</f>
        <v>0</v>
      </c>
    </row>
    <row r="177" spans="1:12" ht="21" x14ac:dyDescent="0.25">
      <c r="A177" s="35" t="str">
        <f>B19</f>
        <v>Obiekt 15</v>
      </c>
      <c r="B177" s="36"/>
      <c r="C177" s="37" t="str">
        <f>C19</f>
        <v/>
      </c>
      <c r="D177" s="37"/>
      <c r="E177" s="36"/>
      <c r="F177" s="36"/>
      <c r="G177" s="36"/>
      <c r="H177" s="36"/>
      <c r="I177" s="36"/>
    </row>
    <row r="178" spans="1:12" ht="34" x14ac:dyDescent="0.2">
      <c r="B178" s="1"/>
      <c r="C178" s="4" t="s">
        <v>135</v>
      </c>
      <c r="D178" s="4" t="s">
        <v>137</v>
      </c>
      <c r="E178" s="4" t="s">
        <v>39</v>
      </c>
      <c r="F178" s="4" t="s">
        <v>67</v>
      </c>
      <c r="G178" s="4" t="s">
        <v>356</v>
      </c>
      <c r="H178" s="4" t="s">
        <v>380</v>
      </c>
      <c r="I178" s="4" t="s">
        <v>359</v>
      </c>
    </row>
    <row r="179" spans="1:12" x14ac:dyDescent="0.2">
      <c r="B179" s="1" t="s">
        <v>12</v>
      </c>
      <c r="C179" s="1" t="s">
        <v>221</v>
      </c>
      <c r="D179" s="1" t="s">
        <v>8</v>
      </c>
      <c r="E179" s="2">
        <f>SUMIFS('Z1 Wydatki audytowe'!$G$31:$G$75,'Z1 Wydatki audytowe'!$C$31:$C$75,$A$177)</f>
        <v>0</v>
      </c>
      <c r="F179" s="2">
        <f>SUMIFS('Z1 Wydatki audytowe'!$H$31:$H$75,'Z1 Wydatki audytowe'!$C$31:$C$75,$A$177)</f>
        <v>0</v>
      </c>
      <c r="G179" s="2">
        <f>SUMIFS('Z1 Wydatki audytowe'!$I$31:$I$75,'Z1 Wydatki audytowe'!$C$31:$C$75,$A$177)</f>
        <v>0</v>
      </c>
      <c r="H179" s="2">
        <f>SUMIFS('Z1 Wydatki audytowe'!$J$31:$J$75,'Z1 Wydatki audytowe'!$C$31:$C$75,$A$177)</f>
        <v>0</v>
      </c>
      <c r="I179" s="2">
        <f>SUMIFS('Z1 Wydatki audytowe'!$K$31:$K$75,'Z1 Wydatki audytowe'!$C$31:$C$75,$A$177)</f>
        <v>0</v>
      </c>
    </row>
    <row r="180" spans="1:12" x14ac:dyDescent="0.2">
      <c r="B180" s="1" t="s">
        <v>13</v>
      </c>
      <c r="C180" s="1" t="s">
        <v>223</v>
      </c>
      <c r="D180" s="1" t="s">
        <v>8</v>
      </c>
      <c r="E180" s="2">
        <f>SUMIFS('Z2 Pozostałe roboty budowla'!$G$31:$G$75,'Z2 Pozostałe roboty budowla'!$C$31:$C$75,$A$177)</f>
        <v>0</v>
      </c>
      <c r="F180" s="2">
        <f>SUMIFS('Z2 Pozostałe roboty budowla'!$H$31:$H$75,'Z2 Pozostałe roboty budowla'!$C$31:$C$75,$A$177)</f>
        <v>0</v>
      </c>
      <c r="G180" s="2">
        <f>SUMIFS('Z2 Pozostałe roboty budowla'!$I$31:$I$75,'Z2 Pozostałe roboty budowla'!$C$31:$C$75,$A$177)</f>
        <v>0</v>
      </c>
      <c r="H180" s="2">
        <f>SUMIFS('Z2 Pozostałe roboty budowla'!$J$31:$J$75,'Z2 Pozostałe roboty budowla'!$C$31:$C$75,$A$177)</f>
        <v>0</v>
      </c>
      <c r="I180" s="2">
        <f>SUMIFS('Z2 Pozostałe roboty budowla'!$K$31:$K$75,'Z2 Pozostałe roboty budowla'!$C$31:$C$75,$A$177)</f>
        <v>0</v>
      </c>
      <c r="J180" s="6">
        <v>0.15</v>
      </c>
      <c r="K180" s="47">
        <f>IF(F179=0,0,F180/F179)</f>
        <v>0</v>
      </c>
      <c r="L180" s="43">
        <f>IF(K180&lt;=J180,1,0)</f>
        <v>1</v>
      </c>
    </row>
    <row r="181" spans="1:12" x14ac:dyDescent="0.2">
      <c r="B181" s="1" t="s">
        <v>14</v>
      </c>
      <c r="C181" s="1" t="s">
        <v>139</v>
      </c>
      <c r="D181" s="1" t="s">
        <v>140</v>
      </c>
      <c r="E181" s="2">
        <f>SUMIFS('Z3 Prace przygotowawcze'!$H$31:$H$75,'Z3 Prace przygotowawcze'!$C$31:$C$75,$A$177)</f>
        <v>0</v>
      </c>
      <c r="F181" s="2">
        <f>SUMIFS('Z3 Prace przygotowawcze'!$I$31:$I$75,'Z3 Prace przygotowawcze'!$C$31:$C$75,$A$177)</f>
        <v>0</v>
      </c>
      <c r="G181" s="2">
        <f>SUMIFS('Z3 Prace przygotowawcze'!$J$31:$J$75,'Z3 Prace przygotowawcze'!$C$31:$C$75,$A$177)</f>
        <v>0</v>
      </c>
      <c r="H181" s="2">
        <f>SUMIFS('Z3 Prace przygotowawcze'!$K$31:$K$75,'Z3 Prace przygotowawcze'!$C$31:$C$75,$A$177)</f>
        <v>0</v>
      </c>
      <c r="I181" s="2">
        <f>SUMIFS('Z3 Prace przygotowawcze'!$L$31:$L$75,'Z3 Prace przygotowawcze'!$C$31:$C$75,$A$177)</f>
        <v>0</v>
      </c>
    </row>
    <row r="182" spans="1:12" x14ac:dyDescent="0.2">
      <c r="B182" s="1" t="s">
        <v>15</v>
      </c>
      <c r="C182" s="1" t="s">
        <v>322</v>
      </c>
      <c r="D182" s="1" t="s">
        <v>140</v>
      </c>
      <c r="E182" s="2">
        <f>SUMIFS('Z4 Działania edukacyjne doradcz'!$G$31:$G$75,'Z4 Działania edukacyjne doradcz'!$C$31:$C$75,$A$177)</f>
        <v>0</v>
      </c>
      <c r="F182" s="2">
        <f>SUMIFS('Z4 Działania edukacyjne doradcz'!$H$31:$H$75,'Z4 Działania edukacyjne doradcz'!$C$31:$C$75,$A$177)</f>
        <v>0</v>
      </c>
      <c r="G182" s="2">
        <f>SUMIFS('Z4 Działania edukacyjne doradcz'!$I$31:$I$75,'Z4 Działania edukacyjne doradcz'!$C$31:$C$75,$A$177)</f>
        <v>0</v>
      </c>
      <c r="H182" s="2">
        <f>SUMIFS('Z4 Działania edukacyjne doradcz'!$J$31:$J$75,'Z4 Działania edukacyjne doradcz'!$C$31:$C$75,$A$177)</f>
        <v>0</v>
      </c>
      <c r="I182" s="2">
        <f>SUMIFS('Z4 Działania edukacyjne doradcz'!$K$31:$K$75,'Z4 Działania edukacyjne doradcz'!$C$31:$C$75,$A$177)</f>
        <v>0</v>
      </c>
    </row>
    <row r="183" spans="1:12" x14ac:dyDescent="0.2">
      <c r="B183" s="1" t="s">
        <v>16</v>
      </c>
      <c r="C183" s="1" t="s">
        <v>136</v>
      </c>
      <c r="D183" s="1" t="s">
        <v>9</v>
      </c>
      <c r="E183" s="2">
        <f>SUMIFS('Z5 Wkład niepieniężny'!$I$31:$I$75,'Z5 Wkład niepieniężny'!$C$31:$C$75,$A$177)</f>
        <v>0</v>
      </c>
      <c r="F183" s="2">
        <f>SUMIFS('Z5 Wkład niepieniężny'!$J$31:$J$75,'Z5 Wkład niepieniężny'!$C$31:$C$75,$A$177)</f>
        <v>0</v>
      </c>
      <c r="G183" s="2">
        <f>SUMIFS('Z5 Wkład niepieniężny'!$K$31:$K$75,'Z5 Wkład niepieniężny'!$C$31:$C$75,$A$177)</f>
        <v>0</v>
      </c>
      <c r="H183" s="2">
        <f>SUMIFS('Z5 Wkład niepieniężny'!$L$31:$L$75,'Z5 Wkład niepieniężny'!$C$31:$C$75,$A$177)</f>
        <v>0</v>
      </c>
      <c r="I183" s="2">
        <f>SUMIFS('Z5 Wkład niepieniężny'!$M$31:$M$75,'Z5 Wkład niepieniężny'!$C$31:$C$75,$A$177)</f>
        <v>0</v>
      </c>
    </row>
    <row r="184" spans="1:12" ht="51" x14ac:dyDescent="0.2">
      <c r="B184" s="48" t="s">
        <v>122</v>
      </c>
      <c r="C184" s="48" t="s">
        <v>87</v>
      </c>
      <c r="D184" s="51" t="s">
        <v>387</v>
      </c>
      <c r="E184" s="2">
        <f>SUMIFS('Z6 Koszty pośrednie'!$G$31:$G$45,'Z6 Koszty pośrednie'!$C$31:$C$45,$A$177)</f>
        <v>0</v>
      </c>
      <c r="F184" s="2">
        <f>SUMIFS('Z6 Koszty pośrednie'!$H$31:$H$45,'Z6 Koszty pośrednie'!$C$31:$C$45,$A$177)</f>
        <v>0</v>
      </c>
      <c r="G184" s="2">
        <f>SUMIFS('Z6 Koszty pośrednie'!$I$31:$I$45,'Z6 Koszty pośrednie'!$C$31:$C$45,$A$177)</f>
        <v>0</v>
      </c>
      <c r="H184" s="2">
        <f>SUMIFS('Z6 Koszty pośrednie'!$J$31:$J$45,'Z6 Koszty pośrednie'!$C$31:$C$45,$A$177)</f>
        <v>0</v>
      </c>
      <c r="I184" s="2">
        <f>SUMIFS('Z6 Koszty pośrednie'!$K$31:$K$45,'Z6 Koszty pośrednie'!$C$31:$C$45,$A$177)</f>
        <v>0</v>
      </c>
    </row>
    <row r="185" spans="1:12" ht="17" thickBot="1" x14ac:dyDescent="0.25">
      <c r="B185" s="1"/>
      <c r="C185" s="8"/>
      <c r="D185" s="8"/>
      <c r="E185" s="5"/>
      <c r="F185" s="5"/>
      <c r="G185" s="5"/>
      <c r="H185" s="5"/>
      <c r="I185" s="5"/>
    </row>
    <row r="186" spans="1:12" ht="17" thickBot="1" x14ac:dyDescent="0.25">
      <c r="B186" s="1"/>
      <c r="C186" s="12" t="s">
        <v>81</v>
      </c>
      <c r="D186" s="11"/>
      <c r="E186" s="9">
        <f>SUM(E179:E185)</f>
        <v>0</v>
      </c>
      <c r="F186" s="9">
        <f>SUM(F179:F185)</f>
        <v>0</v>
      </c>
      <c r="G186" s="9">
        <f>SUM(G179:G185)</f>
        <v>0</v>
      </c>
      <c r="H186" s="9">
        <f>SUM(H179:H185)</f>
        <v>0</v>
      </c>
      <c r="I186" s="10">
        <f>SUM(I179:I185)</f>
        <v>0</v>
      </c>
    </row>
  </sheetData>
  <sheetProtection algorithmName="SHA-512" hashValue="Bt4t99N0xPt4stEqqhK/d+6wpaoJX7wsq1PcnhmJkhXOGh/OOMi7LCxqY97B0aYHpBWHXy3x3HR94dWnyUE0Sg==" saltValue="yoUFAUO0ZQCIu8nY2G4+pw==" spinCount="100000" sheet="1" formatCells="0" formatColumns="0" formatRows="0"/>
  <conditionalFormatting sqref="K26">
    <cfRule type="cellIs" dxfId="44" priority="51" operator="greaterThan">
      <formula>$J$26</formula>
    </cfRule>
    <cfRule type="cellIs" dxfId="43" priority="50" operator="lessThanOrEqual">
      <formula>$J$26</formula>
    </cfRule>
  </conditionalFormatting>
  <conditionalFormatting sqref="K37">
    <cfRule type="cellIs" dxfId="42" priority="39" operator="lessThanOrEqual">
      <formula>$J$26</formula>
    </cfRule>
    <cfRule type="cellIs" dxfId="41" priority="40" operator="greaterThan">
      <formula>$J$26</formula>
    </cfRule>
  </conditionalFormatting>
  <conditionalFormatting sqref="K48">
    <cfRule type="cellIs" dxfId="40" priority="37" operator="lessThanOrEqual">
      <formula>$J$26</formula>
    </cfRule>
    <cfRule type="cellIs" dxfId="39" priority="38" operator="greaterThan">
      <formula>$J$26</formula>
    </cfRule>
  </conditionalFormatting>
  <conditionalFormatting sqref="K59">
    <cfRule type="cellIs" dxfId="38" priority="35" operator="greaterThan">
      <formula>$J$26</formula>
    </cfRule>
    <cfRule type="cellIs" dxfId="37" priority="34" operator="lessThanOrEqual">
      <formula>$J$26</formula>
    </cfRule>
  </conditionalFormatting>
  <conditionalFormatting sqref="K70">
    <cfRule type="cellIs" dxfId="36" priority="31" operator="lessThanOrEqual">
      <formula>$J$26</formula>
    </cfRule>
    <cfRule type="cellIs" dxfId="35" priority="32" operator="greaterThan">
      <formula>$J$26</formula>
    </cfRule>
  </conditionalFormatting>
  <conditionalFormatting sqref="K81">
    <cfRule type="cellIs" dxfId="34" priority="29" operator="greaterThan">
      <formula>$J$26</formula>
    </cfRule>
    <cfRule type="cellIs" dxfId="33" priority="28" operator="lessThanOrEqual">
      <formula>$J$26</formula>
    </cfRule>
  </conditionalFormatting>
  <conditionalFormatting sqref="K92">
    <cfRule type="cellIs" dxfId="32" priority="25" operator="lessThanOrEqual">
      <formula>$J$26</formula>
    </cfRule>
    <cfRule type="cellIs" dxfId="31" priority="26" operator="greaterThan">
      <formula>$J$26</formula>
    </cfRule>
  </conditionalFormatting>
  <conditionalFormatting sqref="K103">
    <cfRule type="cellIs" dxfId="30" priority="23" operator="greaterThan">
      <formula>$J$26</formula>
    </cfRule>
    <cfRule type="cellIs" dxfId="29" priority="22" operator="lessThanOrEqual">
      <formula>$J$26</formula>
    </cfRule>
  </conditionalFormatting>
  <conditionalFormatting sqref="K114">
    <cfRule type="cellIs" dxfId="28" priority="19" operator="lessThanOrEqual">
      <formula>$J$26</formula>
    </cfRule>
    <cfRule type="cellIs" dxfId="27" priority="20" operator="greaterThan">
      <formula>$J$26</formula>
    </cfRule>
  </conditionalFormatting>
  <conditionalFormatting sqref="K125">
    <cfRule type="cellIs" dxfId="26" priority="16" operator="lessThanOrEqual">
      <formula>$J$26</formula>
    </cfRule>
    <cfRule type="cellIs" dxfId="25" priority="17" operator="greaterThan">
      <formula>$J$26</formula>
    </cfRule>
  </conditionalFormatting>
  <conditionalFormatting sqref="K136">
    <cfRule type="cellIs" dxfId="24" priority="1" operator="lessThanOrEqual">
      <formula>$J$26</formula>
    </cfRule>
    <cfRule type="cellIs" dxfId="23" priority="2" operator="greaterThan">
      <formula>$J$26</formula>
    </cfRule>
  </conditionalFormatting>
  <conditionalFormatting sqref="K147">
    <cfRule type="cellIs" dxfId="22" priority="13" operator="lessThanOrEqual">
      <formula>$J$26</formula>
    </cfRule>
    <cfRule type="cellIs" dxfId="21" priority="14" operator="greaterThan">
      <formula>$J$26</formula>
    </cfRule>
  </conditionalFormatting>
  <conditionalFormatting sqref="K158">
    <cfRule type="cellIs" dxfId="20" priority="10" operator="lessThanOrEqual">
      <formula>$J$26</formula>
    </cfRule>
    <cfRule type="cellIs" dxfId="19" priority="11" operator="greaterThan">
      <formula>$J$26</formula>
    </cfRule>
  </conditionalFormatting>
  <conditionalFormatting sqref="K169">
    <cfRule type="cellIs" dxfId="18" priority="8" operator="greaterThan">
      <formula>$J$26</formula>
    </cfRule>
    <cfRule type="cellIs" dxfId="17" priority="7" operator="lessThanOrEqual">
      <formula>$J$26</formula>
    </cfRule>
  </conditionalFormatting>
  <conditionalFormatting sqref="K180">
    <cfRule type="cellIs" dxfId="16" priority="5" operator="greaterThan">
      <formula>$J$26</formula>
    </cfRule>
    <cfRule type="cellIs" dxfId="15" priority="4" operator="lessThanOrEqual">
      <formula>$J$26</formula>
    </cfRule>
  </conditionalFormatting>
  <pageMargins left="0.25" right="0.25" top="0.75" bottom="0.75" header="0.3" footer="0.3"/>
  <pageSetup paperSize="9" scale="44" fitToHeight="0" orientation="portrait" horizontalDpi="0" verticalDpi="0"/>
  <headerFooter>
    <oddHeader>&amp;L&amp;F&amp;C&amp;A&amp;R&amp;P z &amp;N</oddHeader>
    <oddFooter>&amp;L&amp;F&amp;C&amp;A&amp;R&amp;P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EAE1399D-83E4-624C-8F1F-45A5F0D71FC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49" id="{55C74532-5C3D-194B-BBA7-4A5A63B18C5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L37</xm:sqref>
        </x14:conditionalFormatting>
        <x14:conditionalFormatting xmlns:xm="http://schemas.microsoft.com/office/excel/2006/main">
          <x14:cfRule type="iconSet" priority="46" id="{E10BA802-680D-3C4B-A9C2-D5D6649CB5F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L48</xm:sqref>
        </x14:conditionalFormatting>
        <x14:conditionalFormatting xmlns:xm="http://schemas.microsoft.com/office/excel/2006/main">
          <x14:cfRule type="iconSet" priority="36" id="{5806A3BA-8DED-A44D-9B15-FFB0CD01DBE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L59</xm:sqref>
        </x14:conditionalFormatting>
        <x14:conditionalFormatting xmlns:xm="http://schemas.microsoft.com/office/excel/2006/main">
          <x14:cfRule type="iconSet" priority="33" id="{654E9FA2-9923-924E-95F8-3DAFDAEE8BD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L70</xm:sqref>
        </x14:conditionalFormatting>
        <x14:conditionalFormatting xmlns:xm="http://schemas.microsoft.com/office/excel/2006/main">
          <x14:cfRule type="iconSet" priority="30" id="{F40FD3DB-870E-CB44-9920-4FF04858977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L81</xm:sqref>
        </x14:conditionalFormatting>
        <x14:conditionalFormatting xmlns:xm="http://schemas.microsoft.com/office/excel/2006/main">
          <x14:cfRule type="iconSet" priority="27" id="{1F1228BD-BFA5-6944-9CA0-1255F6744F6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L92</xm:sqref>
        </x14:conditionalFormatting>
        <x14:conditionalFormatting xmlns:xm="http://schemas.microsoft.com/office/excel/2006/main">
          <x14:cfRule type="iconSet" priority="24" id="{5D76CAD1-A70B-B745-AA2A-663DD6048F6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L103</xm:sqref>
        </x14:conditionalFormatting>
        <x14:conditionalFormatting xmlns:xm="http://schemas.microsoft.com/office/excel/2006/main">
          <x14:cfRule type="iconSet" priority="21" id="{26B4C1BF-E889-B443-A4E2-9AAC0891D5A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L114</xm:sqref>
        </x14:conditionalFormatting>
        <x14:conditionalFormatting xmlns:xm="http://schemas.microsoft.com/office/excel/2006/main">
          <x14:cfRule type="iconSet" priority="18" id="{C8884E40-9FE8-A944-BAF9-9A790C7D95F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L125</xm:sqref>
        </x14:conditionalFormatting>
        <x14:conditionalFormatting xmlns:xm="http://schemas.microsoft.com/office/excel/2006/main">
          <x14:cfRule type="iconSet" priority="3" id="{D507B90D-0983-2345-81F1-0064734513D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L136</xm:sqref>
        </x14:conditionalFormatting>
        <x14:conditionalFormatting xmlns:xm="http://schemas.microsoft.com/office/excel/2006/main">
          <x14:cfRule type="iconSet" priority="15" id="{2B2E7CC6-C60D-6843-95C2-F50688CC77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L147</xm:sqref>
        </x14:conditionalFormatting>
        <x14:conditionalFormatting xmlns:xm="http://schemas.microsoft.com/office/excel/2006/main">
          <x14:cfRule type="iconSet" priority="12" id="{35E2A013-DA20-CE4F-9917-306DBB5172E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L158</xm:sqref>
        </x14:conditionalFormatting>
        <x14:conditionalFormatting xmlns:xm="http://schemas.microsoft.com/office/excel/2006/main">
          <x14:cfRule type="iconSet" priority="9" id="{19FFC5AF-5F69-7644-B204-6ED5329DA3B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L169</xm:sqref>
        </x14:conditionalFormatting>
        <x14:conditionalFormatting xmlns:xm="http://schemas.microsoft.com/office/excel/2006/main">
          <x14:cfRule type="iconSet" priority="6" id="{57E1DDBA-33FB-014C-BFFB-EA3D050912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L180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77"/>
  <sheetViews>
    <sheetView showGridLines="0" zoomScale="89" zoomScaleNormal="89" workbookViewId="0">
      <selection activeCell="R11" sqref="R11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0" width="11.83203125" customWidth="1"/>
    <col min="11" max="11" width="12.83203125" customWidth="1"/>
    <col min="12" max="12" width="12.6640625" customWidth="1"/>
    <col min="14" max="14" width="0" hidden="1" customWidth="1"/>
  </cols>
  <sheetData>
    <row r="2" spans="1:14" s="20" customFormat="1" x14ac:dyDescent="0.2">
      <c r="A2" s="33" t="s">
        <v>156</v>
      </c>
    </row>
    <row r="3" spans="1:14" s="20" customFormat="1" x14ac:dyDescent="0.2"/>
    <row r="4" spans="1:14" s="20" customFormat="1" x14ac:dyDescent="0.2">
      <c r="B4" s="35" t="s">
        <v>321</v>
      </c>
      <c r="C4" s="35" t="s">
        <v>155</v>
      </c>
    </row>
    <row r="5" spans="1:14" s="20" customFormat="1" x14ac:dyDescent="0.2">
      <c r="B5" s="39" t="s">
        <v>187</v>
      </c>
      <c r="C5" s="44" t="str">
        <f>IF('Dane wejściowe'!C21=0,"",'Dane wejściowe'!C21)</f>
        <v/>
      </c>
    </row>
    <row r="6" spans="1:14" s="20" customFormat="1" x14ac:dyDescent="0.2">
      <c r="B6" s="39" t="s">
        <v>145</v>
      </c>
      <c r="C6" s="44" t="str">
        <f>IF('Dane wejściowe'!C22=0,"",'Dane wejściowe'!C22)</f>
        <v/>
      </c>
    </row>
    <row r="7" spans="1:14" s="20" customFormat="1" x14ac:dyDescent="0.2">
      <c r="B7" s="39" t="s">
        <v>146</v>
      </c>
      <c r="C7" s="44" t="str">
        <f>IF('Dane wejściowe'!C23=0,"",'Dane wejściowe'!C23)</f>
        <v/>
      </c>
    </row>
    <row r="8" spans="1:14" s="20" customFormat="1" x14ac:dyDescent="0.2">
      <c r="B8" s="39" t="s">
        <v>147</v>
      </c>
      <c r="C8" s="44" t="str">
        <f>IF('Dane wejściowe'!C24=0,"",'Dane wejściowe'!C24)</f>
        <v/>
      </c>
    </row>
    <row r="9" spans="1:14" s="20" customFormat="1" x14ac:dyDescent="0.2">
      <c r="B9" s="39" t="s">
        <v>148</v>
      </c>
      <c r="C9" s="44" t="str">
        <f>IF('Dane wejściowe'!C25=0,"",'Dane wejściowe'!C25)</f>
        <v/>
      </c>
    </row>
    <row r="10" spans="1:14" s="20" customFormat="1" x14ac:dyDescent="0.2">
      <c r="B10" s="39" t="s">
        <v>149</v>
      </c>
      <c r="C10" s="44" t="str">
        <f>IF('Dane wejściowe'!C26=0,"",'Dane wejściowe'!C26)</f>
        <v/>
      </c>
    </row>
    <row r="11" spans="1:14" ht="17" thickBot="1" x14ac:dyDescent="0.25">
      <c r="E11" t="b">
        <f>E12='Podsumowanie budżetu'!H14</f>
        <v>1</v>
      </c>
      <c r="F11" t="b">
        <f>F12='Podsumowanie budżetu'!I14</f>
        <v>1</v>
      </c>
      <c r="G11" t="b">
        <f>G12='Podsumowanie budżetu'!J14</f>
        <v>1</v>
      </c>
      <c r="H11" t="b">
        <f>H12='Podsumowanie budżetu'!K14</f>
        <v>1</v>
      </c>
      <c r="I11" t="b">
        <f>I12='Podsumowanie budżetu'!L14</f>
        <v>1</v>
      </c>
      <c r="K11" t="b">
        <f>N12=G12</f>
        <v>1</v>
      </c>
    </row>
    <row r="12" spans="1:14" ht="17" hidden="1" thickBot="1" x14ac:dyDescent="0.25">
      <c r="E12" s="40">
        <f>E22+E33+E44+E55+E66+E77</f>
        <v>0</v>
      </c>
      <c r="F12" s="40">
        <f t="shared" ref="F12:J12" si="0">F22+F33+F44+F55+F66+F77</f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>K22+K33+K44+K55+K66+K77</f>
        <v>0</v>
      </c>
      <c r="L12" s="40">
        <f>L22+L33+L44+L55+L66+L77</f>
        <v>0</v>
      </c>
      <c r="N12" s="40">
        <f>SUM(J12:L12)</f>
        <v>0</v>
      </c>
    </row>
    <row r="13" spans="1:14" ht="21" x14ac:dyDescent="0.25">
      <c r="A13" s="35" t="s">
        <v>362</v>
      </c>
      <c r="B13" s="36"/>
      <c r="C13" s="37" t="str">
        <f>C5</f>
        <v/>
      </c>
      <c r="D13" s="36"/>
      <c r="E13" s="36"/>
      <c r="F13" s="36"/>
      <c r="G13" s="36"/>
      <c r="H13" s="36"/>
      <c r="I13" s="36"/>
      <c r="J13" s="311" t="s">
        <v>17</v>
      </c>
      <c r="K13" s="312"/>
      <c r="L13" s="313"/>
    </row>
    <row r="14" spans="1:14" ht="34" x14ac:dyDescent="0.2">
      <c r="B14" s="155"/>
      <c r="C14" s="4" t="s">
        <v>135</v>
      </c>
      <c r="D14" s="4" t="s">
        <v>137</v>
      </c>
      <c r="E14" s="4" t="s">
        <v>39</v>
      </c>
      <c r="F14" s="4" t="s">
        <v>67</v>
      </c>
      <c r="G14" s="4" t="s">
        <v>356</v>
      </c>
      <c r="H14" s="4" t="s">
        <v>380</v>
      </c>
      <c r="I14" s="4" t="s">
        <v>359</v>
      </c>
      <c r="J14" s="259" t="s">
        <v>179</v>
      </c>
      <c r="K14" s="272" t="s">
        <v>184</v>
      </c>
      <c r="L14" s="260" t="s">
        <v>83</v>
      </c>
    </row>
    <row r="15" spans="1:14" ht="16" customHeight="1" x14ac:dyDescent="0.2">
      <c r="B15" s="155" t="s">
        <v>12</v>
      </c>
      <c r="C15" s="155" t="s">
        <v>221</v>
      </c>
      <c r="D15" s="155" t="s">
        <v>8</v>
      </c>
      <c r="E15" s="237">
        <f>SUMIFS('Z1 Wydatki audytowe'!$G$31:$G$75,'Z1 Wydatki audytowe'!$D$31:$D$75,$C$13)</f>
        <v>0</v>
      </c>
      <c r="F15" s="237">
        <f>SUMIFS('Z1 Wydatki audytowe'!$H$31:$H$75,'Z1 Wydatki audytowe'!D$31:D$75,$C$13)</f>
        <v>0</v>
      </c>
      <c r="G15" s="237">
        <f>SUMIFS('Z1 Wydatki audytowe'!$I$31:$I$75,'Z1 Wydatki audytowe'!D$31:D$75,$C$13)</f>
        <v>0</v>
      </c>
      <c r="H15" s="237">
        <f>SUMIFS('Z1 Wydatki audytowe'!$J$31:$J$75,'Z1 Wydatki audytowe'!D$31:D$75,$C$13)</f>
        <v>0</v>
      </c>
      <c r="I15" s="237">
        <f>SUMIFS('Z1 Wydatki audytowe'!$K$31:$K$75,'Z1 Wydatki audytowe'!D$31:D$75,$C$13)</f>
        <v>0</v>
      </c>
      <c r="J15" s="261">
        <f>SUMIFS('Z1 Wydatki audytowe'!$I$31:$I$75,'Z1 Wydatki audytowe'!$D$31:$D$75,$C$13,'Z1 Wydatki audytowe'!$E$31:$E$75,$J$14)</f>
        <v>0</v>
      </c>
      <c r="K15" s="274">
        <f>SUMIFS('Z1 Wydatki audytowe'!$I$31:$I$75,'Z1 Wydatki audytowe'!$D$31:$D$75,$C$13,'Z1 Wydatki audytowe'!$E$31:$E$75,$K$14)</f>
        <v>0</v>
      </c>
      <c r="L15" s="275">
        <f>G15-J15-K15</f>
        <v>0</v>
      </c>
    </row>
    <row r="16" spans="1:14" ht="16" customHeight="1" x14ac:dyDescent="0.2">
      <c r="B16" s="155" t="s">
        <v>13</v>
      </c>
      <c r="C16" s="155" t="s">
        <v>223</v>
      </c>
      <c r="D16" s="155" t="s">
        <v>8</v>
      </c>
      <c r="E16" s="237">
        <f>SUMIFS('Z2 Pozostałe roboty budowla'!$G$31:$G$75,'Z2 Pozostałe roboty budowla'!$D$31:$D$75,$C$13)</f>
        <v>0</v>
      </c>
      <c r="F16" s="237">
        <f>SUMIFS('Z2 Pozostałe roboty budowla'!$H$31:$H$75,'Z2 Pozostałe roboty budowla'!D$31:D$75,$C$13)</f>
        <v>0</v>
      </c>
      <c r="G16" s="237">
        <f>SUMIFS('Z2 Pozostałe roboty budowla'!$I$31:$I$75,'Z2 Pozostałe roboty budowla'!D$31:D$75,$C$13)</f>
        <v>0</v>
      </c>
      <c r="H16" s="237">
        <f>SUMIFS('Z2 Pozostałe roboty budowla'!$J$31:$J$75,'Z2 Pozostałe roboty budowla'!D$31:D$75,$C$13)</f>
        <v>0</v>
      </c>
      <c r="I16" s="237">
        <f>SUMIFS('Z2 Pozostałe roboty budowla'!$K$31:$K$75,'Z2 Pozostałe roboty budowla'!D$31:D$75,$C$13)</f>
        <v>0</v>
      </c>
      <c r="J16" s="276">
        <f>SUMIFS('Z2 Pozostałe roboty budowla'!$I$31:$I$75,'Z2 Pozostałe roboty budowla'!$D$31:$D$75,$C$13,'Z2 Pozostałe roboty budowla'!$E$31:$E$75,$J$14)</f>
        <v>0</v>
      </c>
      <c r="K16" s="277">
        <f>SUMIFS('Z2 Pozostałe roboty budowla'!$I$31:$I$75,'Z2 Pozostałe roboty budowla'!$D$31:$D$75,$C$13,'Z2 Pozostałe roboty budowla'!$E$31:$E$75,$K$14)</f>
        <v>0</v>
      </c>
      <c r="L16" s="275">
        <f t="shared" ref="L16:L19" si="1">G16-J16-K16</f>
        <v>0</v>
      </c>
    </row>
    <row r="17" spans="1:15" ht="16" customHeight="1" x14ac:dyDescent="0.2">
      <c r="B17" s="155" t="s">
        <v>14</v>
      </c>
      <c r="C17" s="155" t="s">
        <v>139</v>
      </c>
      <c r="D17" s="155" t="s">
        <v>140</v>
      </c>
      <c r="E17" s="237">
        <f>SUMIFS('Z3 Prace przygotowawcze'!$H$31:$H$75,'Z3 Prace przygotowawcze'!$D$31:$D$75,$C$13)</f>
        <v>0</v>
      </c>
      <c r="F17" s="237">
        <f>SUMIFS('Z3 Prace przygotowawcze'!$I$31:$I$75,'Z3 Prace przygotowawcze'!D$31:D$75,$C$13)</f>
        <v>0</v>
      </c>
      <c r="G17" s="237">
        <f>SUMIFS('Z3 Prace przygotowawcze'!$J$31:$J$75,'Z3 Prace przygotowawcze'!D$31:D$75,$C$13)</f>
        <v>0</v>
      </c>
      <c r="H17" s="237">
        <f>SUMIFS('Z3 Prace przygotowawcze'!$K$31:$K$75,'Z3 Prace przygotowawcze'!D$31:D$75,$C$13)</f>
        <v>0</v>
      </c>
      <c r="I17" s="237">
        <f>SUMIFS('Z3 Prace przygotowawcze'!$L$31:$L$75,'Z3 Prace przygotowawcze'!D$31:D$75,$C$13)</f>
        <v>0</v>
      </c>
      <c r="J17" s="261">
        <f>SUMIFS('Z3 Prace przygotowawcze'!$J$31:$J$85,'Z3 Prace przygotowawcze'!$D$31:$D$85,$C$13,'Z3 Prace przygotowawcze'!$E$31:$E$85,$J$14)</f>
        <v>0</v>
      </c>
      <c r="K17" s="274">
        <f>SUMIFS('Z3 Prace przygotowawcze'!$J$31:$J$85,'Z3 Prace przygotowawcze'!$D$31:$D$85,$C$13,'Z3 Prace przygotowawcze'!$E$31:$E$85,$K$14)</f>
        <v>0</v>
      </c>
      <c r="L17" s="275">
        <f t="shared" si="1"/>
        <v>0</v>
      </c>
    </row>
    <row r="18" spans="1:15" ht="16" customHeight="1" x14ac:dyDescent="0.2">
      <c r="B18" s="155" t="s">
        <v>15</v>
      </c>
      <c r="C18" s="155" t="s">
        <v>322</v>
      </c>
      <c r="D18" s="155" t="s">
        <v>140</v>
      </c>
      <c r="E18" s="237">
        <f>SUMIFS('Z4 Działania edukacyjne doradcz'!$G$31:$G$75,'Z4 Działania edukacyjne doradcz'!$D$31:$D$75,$C$13)</f>
        <v>0</v>
      </c>
      <c r="F18" s="237">
        <f>SUMIFS('Z4 Działania edukacyjne doradcz'!$H$31:$H$75,'Z4 Działania edukacyjne doradcz'!D$31:D$75,$C$13)</f>
        <v>0</v>
      </c>
      <c r="G18" s="237">
        <f>SUMIFS('Z4 Działania edukacyjne doradcz'!$I$31:$I$75,'Z4 Działania edukacyjne doradcz'!D$31:D$75,$C$13)</f>
        <v>0</v>
      </c>
      <c r="H18" s="237">
        <f>SUMIFS('Z4 Działania edukacyjne doradcz'!$J$31:$J$75,'Z4 Działania edukacyjne doradcz'!D$31:D$75,$C$13)</f>
        <v>0</v>
      </c>
      <c r="I18" s="237">
        <f>SUMIFS('Z4 Działania edukacyjne doradcz'!$K$31:$K$75,'Z4 Działania edukacyjne doradcz'!D$31:D$75,$C$13)</f>
        <v>0</v>
      </c>
      <c r="J18" s="261">
        <f>SUMIFS('Z4 Działania edukacyjne doradcz'!$I$31:$I$75,'Z4 Działania edukacyjne doradcz'!$D$31:$D$75,$C$13,'Z4 Działania edukacyjne doradcz'!$E$31:$E$75,$J$14)</f>
        <v>0</v>
      </c>
      <c r="K18" s="274">
        <f>SUMIFS('Z4 Działania edukacyjne doradcz'!$I$31:$I$75,'Z4 Działania edukacyjne doradcz'!$D$31:$D$75,$C$13,'Z4 Działania edukacyjne doradcz'!$E$31:$E$75,$K$14)</f>
        <v>0</v>
      </c>
      <c r="L18" s="275">
        <f t="shared" si="1"/>
        <v>0</v>
      </c>
    </row>
    <row r="19" spans="1:15" ht="16" customHeight="1" x14ac:dyDescent="0.2">
      <c r="B19" s="155" t="s">
        <v>16</v>
      </c>
      <c r="C19" s="155" t="s">
        <v>136</v>
      </c>
      <c r="D19" s="155" t="s">
        <v>9</v>
      </c>
      <c r="E19" s="237">
        <f>SUMIFS('Z5 Wkład niepieniężny'!$H$31:$H$75,'Z5 Wkład niepieniężny'!$D$31:$D$75,$C$13)</f>
        <v>0</v>
      </c>
      <c r="F19" s="237">
        <f>SUMIFS('Z5 Wkład niepieniężny'!$I$31:$I$75,'Z5 Wkład niepieniężny'!$D$31:$D$75,$C$13)</f>
        <v>0</v>
      </c>
      <c r="G19" s="237">
        <f>SUMIFS('Z5 Wkład niepieniężny'!$J$31:$J$75,'Z5 Wkład niepieniężny'!$D$31:$D$75,$C$13)</f>
        <v>0</v>
      </c>
      <c r="H19" s="237">
        <f>SUMIFS('Z5 Wkład niepieniężny'!$K$31:$K$75,'Z5 Wkład niepieniężny'!$D$31:$D$75,$C$13)</f>
        <v>0</v>
      </c>
      <c r="I19" s="237">
        <f>SUMIFS('Z5 Wkład niepieniężny'!$L$31:$L$75,'Z5 Wkład niepieniężny'!D$31:D$75,$C$13)</f>
        <v>0</v>
      </c>
      <c r="J19" s="261">
        <f>SUMIFS('Z5 Wkład niepieniężny'!$J$31:$J$85,'Z5 Wkład niepieniężny'!$D$31:$D$85,'Podział budżetu na Partnerów'!$C$13,'Z5 Wkład niepieniężny'!$E$31:$E$85,'Podział budżetu na Partnerów'!$J$14)</f>
        <v>0</v>
      </c>
      <c r="K19" s="274">
        <f>SUMIFS('Z5 Wkład niepieniężny'!$J$31:$J$85,'Z5 Wkład niepieniężny'!$D$31:$D$85,'Podział budżetu na Partnerów'!$C$13,'Z5 Wkład niepieniężny'!$E$31:$E$85,'Podział budżetu na Partnerów'!$K$14)</f>
        <v>0</v>
      </c>
      <c r="L19" s="275">
        <f t="shared" si="1"/>
        <v>0</v>
      </c>
    </row>
    <row r="20" spans="1:15" ht="16" customHeight="1" x14ac:dyDescent="0.2">
      <c r="B20" s="155" t="s">
        <v>122</v>
      </c>
      <c r="C20" s="194" t="s">
        <v>87</v>
      </c>
      <c r="D20" s="155" t="s">
        <v>87</v>
      </c>
      <c r="E20" s="237">
        <f>SUMIFS('Z6 Koszty pośrednie'!$G$31:$G$45,'Z6 Koszty pośrednie'!$D$31:$D$45,$C$13)</f>
        <v>0</v>
      </c>
      <c r="F20" s="237">
        <f>SUMIFS('Z6 Koszty pośrednie'!$H$31:$H$45,'Z6 Koszty pośrednie'!$D$31:$D$45,$C$13)</f>
        <v>0</v>
      </c>
      <c r="G20" s="237">
        <f>SUMIFS('Z6 Koszty pośrednie'!$I$31:$I$45,'Z6 Koszty pośrednie'!$D$31:$D$45,$C$13)</f>
        <v>0</v>
      </c>
      <c r="H20" s="237">
        <f>SUMIFS('Z6 Koszty pośrednie'!$J$31:$J$45,'Z6 Koszty pośrednie'!$D$31:$D$45,$C$13)</f>
        <v>0</v>
      </c>
      <c r="I20" s="237">
        <f>SUMIFS('Z6 Koszty pośrednie'!$K$31:$K$45,'Z6 Koszty pośrednie'!$D$31:$D$45,$C$13)</f>
        <v>0</v>
      </c>
      <c r="J20" s="261">
        <v>0</v>
      </c>
      <c r="K20" s="274">
        <f>G20</f>
        <v>0</v>
      </c>
      <c r="L20" s="275">
        <f t="shared" ref="L20" si="2">G20-J20-K20</f>
        <v>0</v>
      </c>
    </row>
    <row r="21" spans="1:15" ht="17" thickBot="1" x14ac:dyDescent="0.25">
      <c r="B21" s="155"/>
      <c r="C21" s="194"/>
      <c r="D21" s="194"/>
      <c r="E21" s="190"/>
      <c r="F21" s="190"/>
      <c r="G21" s="190"/>
      <c r="H21" s="190"/>
      <c r="I21" s="190"/>
      <c r="J21" s="263"/>
      <c r="K21" s="273"/>
      <c r="L21" s="262"/>
    </row>
    <row r="22" spans="1:15" ht="17" thickBot="1" x14ac:dyDescent="0.25">
      <c r="B22" s="155"/>
      <c r="C22" s="202" t="s">
        <v>81</v>
      </c>
      <c r="D22" s="164"/>
      <c r="E22" s="203">
        <f>SUM(E15:E21)</f>
        <v>0</v>
      </c>
      <c r="F22" s="203">
        <f t="shared" ref="F22:I22" si="3">SUM(F15:F21)</f>
        <v>0</v>
      </c>
      <c r="G22" s="203">
        <f t="shared" si="3"/>
        <v>0</v>
      </c>
      <c r="H22" s="203">
        <f t="shared" si="3"/>
        <v>0</v>
      </c>
      <c r="I22" s="203">
        <f t="shared" si="3"/>
        <v>0</v>
      </c>
      <c r="J22" s="265">
        <f>J15+J16+J17+J18+J19+J20</f>
        <v>0</v>
      </c>
      <c r="K22" s="266">
        <f>K15+K16+K17+K18+K19+K20</f>
        <v>0</v>
      </c>
      <c r="L22" s="267">
        <f>L15+L16+L17+L18+L19+L20</f>
        <v>0</v>
      </c>
      <c r="N22" s="40">
        <f>SUM(J22:M22)</f>
        <v>0</v>
      </c>
      <c r="O22" t="b">
        <f>N22=G22</f>
        <v>1</v>
      </c>
    </row>
    <row r="23" spans="1:15" x14ac:dyDescent="0.2">
      <c r="B23" s="155"/>
      <c r="C23" s="155"/>
      <c r="D23" s="155"/>
      <c r="E23" s="155"/>
      <c r="F23" s="155"/>
      <c r="G23" s="268" t="b">
        <f>G22=H22+I22</f>
        <v>1</v>
      </c>
      <c r="H23" s="155"/>
      <c r="I23" s="155"/>
      <c r="J23" s="269"/>
      <c r="K23" s="155"/>
      <c r="L23" s="270"/>
    </row>
    <row r="24" spans="1:15" ht="21" x14ac:dyDescent="0.25">
      <c r="A24" s="35" t="str">
        <f>B6</f>
        <v>Partner 1</v>
      </c>
      <c r="B24" s="38"/>
      <c r="C24" s="37" t="str">
        <f>C6</f>
        <v/>
      </c>
      <c r="D24" s="38"/>
      <c r="E24" s="38"/>
      <c r="F24" s="38"/>
      <c r="G24" s="38"/>
      <c r="H24" s="38"/>
      <c r="I24" s="38"/>
      <c r="J24" s="308" t="s">
        <v>17</v>
      </c>
      <c r="K24" s="309"/>
      <c r="L24" s="310"/>
    </row>
    <row r="25" spans="1:15" ht="34" x14ac:dyDescent="0.2">
      <c r="B25" s="155"/>
      <c r="C25" s="4" t="s">
        <v>135</v>
      </c>
      <c r="D25" s="4" t="s">
        <v>137</v>
      </c>
      <c r="E25" s="4" t="s">
        <v>39</v>
      </c>
      <c r="F25" s="4" t="s">
        <v>67</v>
      </c>
      <c r="G25" s="4" t="s">
        <v>356</v>
      </c>
      <c r="H25" s="4" t="s">
        <v>380</v>
      </c>
      <c r="I25" s="4" t="s">
        <v>359</v>
      </c>
      <c r="J25" s="259" t="s">
        <v>179</v>
      </c>
      <c r="K25" s="272" t="s">
        <v>184</v>
      </c>
      <c r="L25" s="260" t="s">
        <v>83</v>
      </c>
    </row>
    <row r="26" spans="1:15" x14ac:dyDescent="0.2">
      <c r="B26" s="155" t="s">
        <v>12</v>
      </c>
      <c r="C26" s="155" t="s">
        <v>221</v>
      </c>
      <c r="D26" s="155" t="s">
        <v>8</v>
      </c>
      <c r="E26" s="237">
        <f>SUMIFS('Z1 Wydatki audytowe'!$G$31:$G$75,'Z1 Wydatki audytowe'!$D$31:$D$75,$C$24)</f>
        <v>0</v>
      </c>
      <c r="F26" s="237">
        <f>SUMIFS('Z1 Wydatki audytowe'!$H$31:$H$75,'Z1 Wydatki audytowe'!D$31:D$75,$C$24)</f>
        <v>0</v>
      </c>
      <c r="G26" s="237">
        <f>SUMIFS('Z1 Wydatki audytowe'!$I$31:$I$75,'Z1 Wydatki audytowe'!D$31:D$75,$C$24)</f>
        <v>0</v>
      </c>
      <c r="H26" s="237">
        <f>SUMIFS('Z1 Wydatki audytowe'!$J$31:$J$75,'Z1 Wydatki audytowe'!D$31:D$75,$C$24)</f>
        <v>0</v>
      </c>
      <c r="I26" s="237">
        <f>SUMIFS('Z1 Wydatki audytowe'!$K$31:$K$75,'Z1 Wydatki audytowe'!D$31:D$75,$C$24)</f>
        <v>0</v>
      </c>
      <c r="J26" s="261">
        <f>SUMIFS('Z1 Wydatki audytowe'!$I$31:$I$75,'Z1 Wydatki audytowe'!$D$31:$D$75,$C$24,'Z1 Wydatki audytowe'!$E$31:$E$75,$J$14)</f>
        <v>0</v>
      </c>
      <c r="K26" s="274">
        <f>SUMIFS('Z1 Wydatki audytowe'!$I$31:$I$75,'Z1 Wydatki audytowe'!$D$31:$D$75,$C$24,'Z1 Wydatki audytowe'!$E$31:$E$75,$K$14)</f>
        <v>0</v>
      </c>
      <c r="L26" s="275">
        <f>G26-J26-K26</f>
        <v>0</v>
      </c>
    </row>
    <row r="27" spans="1:15" x14ac:dyDescent="0.2">
      <c r="B27" s="155" t="s">
        <v>13</v>
      </c>
      <c r="C27" s="155" t="s">
        <v>223</v>
      </c>
      <c r="D27" s="155" t="s">
        <v>8</v>
      </c>
      <c r="E27" s="237">
        <f>SUMIFS('Z2 Pozostałe roboty budowla'!$G$31:$G$75,'Z2 Pozostałe roboty budowla'!$D$31:$D$75,$C$24)</f>
        <v>0</v>
      </c>
      <c r="F27" s="237">
        <f>SUMIFS('Z2 Pozostałe roboty budowla'!$H$31:$H$75,'Z2 Pozostałe roboty budowla'!D$31:D$75,$C$24)</f>
        <v>0</v>
      </c>
      <c r="G27" s="237">
        <f>SUMIFS('Z2 Pozostałe roboty budowla'!$I$31:$I$75,'Z2 Pozostałe roboty budowla'!D$31:D$75,$C$24)</f>
        <v>0</v>
      </c>
      <c r="H27" s="237">
        <f>SUMIFS('Z2 Pozostałe roboty budowla'!$J$31:$J$75,'Z2 Pozostałe roboty budowla'!D$31:D$75,$C$24)</f>
        <v>0</v>
      </c>
      <c r="I27" s="237">
        <f>SUMIFS('Z2 Pozostałe roboty budowla'!$K$31:$K$75,'Z2 Pozostałe roboty budowla'!D$31:D$75,$C$24)</f>
        <v>0</v>
      </c>
      <c r="J27" s="276">
        <f>SUMIFS('Z2 Pozostałe roboty budowla'!$I$31:$I$75,'Z2 Pozostałe roboty budowla'!$D$31:$D$75,$C$24,'Z2 Pozostałe roboty budowla'!$E$31:$E$75,$J$14)</f>
        <v>0</v>
      </c>
      <c r="K27" s="277">
        <f>SUMIFS('Z2 Pozostałe roboty budowla'!$I$31:$I$75,'Z2 Pozostałe roboty budowla'!$D$31:$D$75,$C$24,'Z2 Pozostałe roboty budowla'!$E$31:$E$75,$K$14)</f>
        <v>0</v>
      </c>
      <c r="L27" s="275">
        <f t="shared" ref="L27:L31" si="4">G27-J27-K27</f>
        <v>0</v>
      </c>
    </row>
    <row r="28" spans="1:15" x14ac:dyDescent="0.2">
      <c r="B28" s="155" t="s">
        <v>14</v>
      </c>
      <c r="C28" s="155" t="s">
        <v>139</v>
      </c>
      <c r="D28" s="155" t="s">
        <v>140</v>
      </c>
      <c r="E28" s="237">
        <f>SUMIFS('Z3 Prace przygotowawcze'!$H$31:$H$75,'Z3 Prace przygotowawcze'!$D$31:$D$75,$C$24)</f>
        <v>0</v>
      </c>
      <c r="F28" s="237">
        <f>SUMIFS('Z3 Prace przygotowawcze'!$I$31:$I$75,'Z3 Prace przygotowawcze'!D$31:D$75,$C$24)</f>
        <v>0</v>
      </c>
      <c r="G28" s="237">
        <f>SUMIFS('Z3 Prace przygotowawcze'!$J$31:$J$75,'Z3 Prace przygotowawcze'!D$31:D$75,$C$24)</f>
        <v>0</v>
      </c>
      <c r="H28" s="237">
        <f>SUMIFS('Z3 Prace przygotowawcze'!$K$31:$K$75,'Z3 Prace przygotowawcze'!D$31:D$75,$C$24)</f>
        <v>0</v>
      </c>
      <c r="I28" s="237">
        <f>SUMIFS('Z3 Prace przygotowawcze'!$L$31:$L$75,'Z3 Prace przygotowawcze'!D$31:D$75,$C$24)</f>
        <v>0</v>
      </c>
      <c r="J28" s="261">
        <f>SUMIFS('Z3 Prace przygotowawcze'!$J$31:$J$85,'Z3 Prace przygotowawcze'!$D$31:$D$85,$C$24,'Z3 Prace przygotowawcze'!$E$31:$E$85,$J$14)</f>
        <v>0</v>
      </c>
      <c r="K28" s="274">
        <f>SUMIFS('Z3 Prace przygotowawcze'!$J$31:$J$85,'Z3 Prace przygotowawcze'!$D$31:$D$85,$C$24,'Z3 Prace przygotowawcze'!$E$31:$E$85,$K$14)</f>
        <v>0</v>
      </c>
      <c r="L28" s="275">
        <f t="shared" si="4"/>
        <v>0</v>
      </c>
    </row>
    <row r="29" spans="1:15" x14ac:dyDescent="0.2">
      <c r="B29" s="155" t="s">
        <v>15</v>
      </c>
      <c r="C29" s="155" t="s">
        <v>322</v>
      </c>
      <c r="D29" s="155" t="s">
        <v>140</v>
      </c>
      <c r="E29" s="237">
        <f>SUMIFS('Z4 Działania edukacyjne doradcz'!$G$31:$G$75,'Z4 Działania edukacyjne doradcz'!$D$31:$D$75,$C$24)</f>
        <v>0</v>
      </c>
      <c r="F29" s="237">
        <f>SUMIFS('Z4 Działania edukacyjne doradcz'!$H$31:$H$75,'Z4 Działania edukacyjne doradcz'!D$31:D$75,$C$24)</f>
        <v>0</v>
      </c>
      <c r="G29" s="237">
        <f>SUMIFS('Z4 Działania edukacyjne doradcz'!$I$31:$I$75,'Z4 Działania edukacyjne doradcz'!D$31:D$75,$C$24)</f>
        <v>0</v>
      </c>
      <c r="H29" s="237">
        <f>SUMIFS('Z4 Działania edukacyjne doradcz'!$J$31:$J$75,'Z4 Działania edukacyjne doradcz'!D$31:D$75,$C$24)</f>
        <v>0</v>
      </c>
      <c r="I29" s="237">
        <f>SUMIFS('Z4 Działania edukacyjne doradcz'!$K$31:$K$75,'Z4 Działania edukacyjne doradcz'!D$31:D$75,$C$24)</f>
        <v>0</v>
      </c>
      <c r="J29" s="261">
        <f>SUMIFS('Z4 Działania edukacyjne doradcz'!$I$31:$I$75,'Z4 Działania edukacyjne doradcz'!$D$31:$D$75,$C$24,'Z4 Działania edukacyjne doradcz'!$E$31:$E$75,$J$14)</f>
        <v>0</v>
      </c>
      <c r="K29" s="274">
        <f>SUMIFS('Z4 Działania edukacyjne doradcz'!$I$31:$I$75,'Z4 Działania edukacyjne doradcz'!$D$31:$D$75,$C$24,'Z4 Działania edukacyjne doradcz'!$E$31:$E$75,$K$14)</f>
        <v>0</v>
      </c>
      <c r="L29" s="275">
        <f t="shared" si="4"/>
        <v>0</v>
      </c>
    </row>
    <row r="30" spans="1:15" x14ac:dyDescent="0.2">
      <c r="B30" s="155" t="s">
        <v>16</v>
      </c>
      <c r="C30" s="155" t="s">
        <v>136</v>
      </c>
      <c r="D30" s="155" t="s">
        <v>9</v>
      </c>
      <c r="E30" s="237">
        <f>SUMIFS('Z5 Wkład niepieniężny'!$H$31:$H$75,'Z5 Wkład niepieniężny'!$D$31:$D$75,$C$24)</f>
        <v>0</v>
      </c>
      <c r="F30" s="237">
        <f>SUMIFS('Z5 Wkład niepieniężny'!$I$31:$I$75,'Z5 Wkład niepieniężny'!$D$31:$D$75,$C$24)</f>
        <v>0</v>
      </c>
      <c r="G30" s="237">
        <f>SUMIFS('Z5 Wkład niepieniężny'!$J$31:$J$75,'Z5 Wkład niepieniężny'!D$31:D$75,$C$24)</f>
        <v>0</v>
      </c>
      <c r="H30" s="237">
        <f>SUMIFS('Z5 Wkład niepieniężny'!$K$31:$K$75,'Z5 Wkład niepieniężny'!D$31:D$75,$C$24)</f>
        <v>0</v>
      </c>
      <c r="I30" s="237">
        <f>SUMIFS('Z5 Wkład niepieniężny'!$L$31:$L$75,'Z5 Wkład niepieniężny'!D$31:D$75,$C$24)</f>
        <v>0</v>
      </c>
      <c r="J30" s="261">
        <f>SUMIFS('Z5 Wkład niepieniężny'!$J$31:$J$85,'Z5 Wkład niepieniężny'!$D$31:$D$85,'Podział budżetu na Partnerów'!$C$24,'Z5 Wkład niepieniężny'!$E$31:$E$85,'Podział budżetu na Partnerów'!$J$14)</f>
        <v>0</v>
      </c>
      <c r="K30" s="274">
        <f>SUMIFS('Z5 Wkład niepieniężny'!$J$31:$J$85,'Z5 Wkład niepieniężny'!$D$31:$D$85,'Podział budżetu na Partnerów'!$C$24,'Z5 Wkład niepieniężny'!$E$31:$E$85,'Podział budżetu na Partnerów'!$K$14)</f>
        <v>0</v>
      </c>
      <c r="L30" s="275">
        <f t="shared" si="4"/>
        <v>0</v>
      </c>
    </row>
    <row r="31" spans="1:15" ht="17" x14ac:dyDescent="0.2">
      <c r="B31" s="155" t="s">
        <v>122</v>
      </c>
      <c r="C31" s="194" t="s">
        <v>87</v>
      </c>
      <c r="D31" s="155" t="s">
        <v>87</v>
      </c>
      <c r="E31" s="237">
        <f>SUMIFS('Z6 Koszty pośrednie'!$G$31:$G$45,'Z6 Koszty pośrednie'!$D$31:$D$45,$C$24)</f>
        <v>0</v>
      </c>
      <c r="F31" s="237">
        <f>SUMIFS('Z6 Koszty pośrednie'!$H$31:$H$45,'Z6 Koszty pośrednie'!$D$31:$D$45,$C$24)</f>
        <v>0</v>
      </c>
      <c r="G31" s="237">
        <f>SUMIFS('Z6 Koszty pośrednie'!$I$31:$I$45,'Z6 Koszty pośrednie'!$D$31:$D$45,$C$24)</f>
        <v>0</v>
      </c>
      <c r="H31" s="237">
        <f>SUMIFS('Z6 Koszty pośrednie'!$J$31:$J$45,'Z6 Koszty pośrednie'!$D$31:$D$45,$C$24)</f>
        <v>0</v>
      </c>
      <c r="I31" s="237">
        <f>SUMIFS('Z6 Koszty pośrednie'!$K$31:$K$45,'Z6 Koszty pośrednie'!$D$31:$D$45,$C$24)</f>
        <v>0</v>
      </c>
      <c r="J31" s="261">
        <v>0</v>
      </c>
      <c r="K31" s="274">
        <f>G31</f>
        <v>0</v>
      </c>
      <c r="L31" s="275">
        <f t="shared" si="4"/>
        <v>0</v>
      </c>
    </row>
    <row r="32" spans="1:15" ht="17" thickBot="1" x14ac:dyDescent="0.25">
      <c r="B32" s="155"/>
      <c r="C32" s="194"/>
      <c r="D32" s="194"/>
      <c r="E32" s="190"/>
      <c r="F32" s="190"/>
      <c r="G32" s="190"/>
      <c r="H32" s="190"/>
      <c r="I32" s="190"/>
      <c r="J32" s="263"/>
      <c r="K32" s="273"/>
      <c r="L32" s="262"/>
    </row>
    <row r="33" spans="1:15" ht="17" thickBot="1" x14ac:dyDescent="0.25">
      <c r="B33" s="155"/>
      <c r="C33" s="202" t="s">
        <v>81</v>
      </c>
      <c r="D33" s="164"/>
      <c r="E33" s="203">
        <f>SUM(E26:E32)</f>
        <v>0</v>
      </c>
      <c r="F33" s="203">
        <f t="shared" ref="F33:I33" si="5">SUM(F26:F32)</f>
        <v>0</v>
      </c>
      <c r="G33" s="203">
        <f t="shared" si="5"/>
        <v>0</v>
      </c>
      <c r="H33" s="203">
        <f t="shared" si="5"/>
        <v>0</v>
      </c>
      <c r="I33" s="203">
        <f t="shared" si="5"/>
        <v>0</v>
      </c>
      <c r="J33" s="265">
        <f>J26+J27+J28+J29+J30+J31</f>
        <v>0</v>
      </c>
      <c r="K33" s="266">
        <f>K26+K27+K28+K29+K30+K31</f>
        <v>0</v>
      </c>
      <c r="L33" s="267">
        <f>L26+L27+L28+L29+L30+L31</f>
        <v>0</v>
      </c>
      <c r="N33" s="40">
        <f>SUM(J33:M33)</f>
        <v>0</v>
      </c>
      <c r="O33" t="b">
        <f>N33=G33</f>
        <v>1</v>
      </c>
    </row>
    <row r="34" spans="1:15" x14ac:dyDescent="0.2">
      <c r="J34" s="19"/>
      <c r="L34" s="271"/>
    </row>
    <row r="35" spans="1:15" ht="21" x14ac:dyDescent="0.25">
      <c r="A35" s="35" t="str">
        <f>B7</f>
        <v>Partner 2</v>
      </c>
      <c r="B35" s="36"/>
      <c r="C35" s="37" t="str">
        <f>C7</f>
        <v/>
      </c>
      <c r="D35" s="36"/>
      <c r="E35" s="36"/>
      <c r="F35" s="36"/>
      <c r="G35" s="36"/>
      <c r="H35" s="36"/>
      <c r="I35" s="36"/>
      <c r="J35" s="308" t="s">
        <v>17</v>
      </c>
      <c r="K35" s="309"/>
      <c r="L35" s="310"/>
    </row>
    <row r="36" spans="1:15" ht="34" x14ac:dyDescent="0.2">
      <c r="B36" s="155"/>
      <c r="C36" s="4" t="s">
        <v>135</v>
      </c>
      <c r="D36" s="4" t="s">
        <v>137</v>
      </c>
      <c r="E36" s="4" t="s">
        <v>39</v>
      </c>
      <c r="F36" s="4" t="s">
        <v>67</v>
      </c>
      <c r="G36" s="4" t="s">
        <v>356</v>
      </c>
      <c r="H36" s="4" t="s">
        <v>380</v>
      </c>
      <c r="I36" s="4" t="s">
        <v>359</v>
      </c>
      <c r="J36" s="259" t="s">
        <v>179</v>
      </c>
      <c r="K36" s="272" t="s">
        <v>184</v>
      </c>
      <c r="L36" s="260" t="s">
        <v>83</v>
      </c>
    </row>
    <row r="37" spans="1:15" x14ac:dyDescent="0.2">
      <c r="B37" s="155" t="s">
        <v>12</v>
      </c>
      <c r="C37" s="155" t="s">
        <v>221</v>
      </c>
      <c r="D37" s="155" t="s">
        <v>8</v>
      </c>
      <c r="E37" s="237">
        <f>SUMIFS('Z1 Wydatki audytowe'!$G$31:$G$75,'Z1 Wydatki audytowe'!$D$31:$D$75,$C$35)</f>
        <v>0</v>
      </c>
      <c r="F37" s="237">
        <f>SUMIFS('Z1 Wydatki audytowe'!$H$31:$H$75,'Z1 Wydatki audytowe'!D$31:D$75,$C$35)</f>
        <v>0</v>
      </c>
      <c r="G37" s="237">
        <f>SUMIFS('Z1 Wydatki audytowe'!$I$31:$I$75,'Z1 Wydatki audytowe'!D$31:D$75,$C$35)</f>
        <v>0</v>
      </c>
      <c r="H37" s="237">
        <f>SUMIFS('Z1 Wydatki audytowe'!$J$31:$J$75,'Z1 Wydatki audytowe'!D$31:D$75,$C$35)</f>
        <v>0</v>
      </c>
      <c r="I37" s="237">
        <f>SUMIFS('Z1 Wydatki audytowe'!$K$31:$K$75,'Z1 Wydatki audytowe'!D$31:D$75,$C$35)</f>
        <v>0</v>
      </c>
      <c r="J37" s="261">
        <f>SUMIFS('Z1 Wydatki audytowe'!$I$31:$I$75,'Z1 Wydatki audytowe'!$D$31:$D$75,$C$35,'Z1 Wydatki audytowe'!$E$31:$E$75,$J$14)</f>
        <v>0</v>
      </c>
      <c r="K37" s="274">
        <f>SUMIFS('Z1 Wydatki audytowe'!$I$31:$I$75,'Z1 Wydatki audytowe'!$D$31:$D$75,$C$35,'Z1 Wydatki audytowe'!$E$31:$E$75,$K$14)</f>
        <v>0</v>
      </c>
      <c r="L37" s="275">
        <f>G37-J37-K37</f>
        <v>0</v>
      </c>
    </row>
    <row r="38" spans="1:15" x14ac:dyDescent="0.2">
      <c r="B38" s="155" t="s">
        <v>13</v>
      </c>
      <c r="C38" s="155" t="s">
        <v>223</v>
      </c>
      <c r="D38" s="155" t="s">
        <v>8</v>
      </c>
      <c r="E38" s="237">
        <f>SUMIFS('Z2 Pozostałe roboty budowla'!$G$31:$G$75,'Z2 Pozostałe roboty budowla'!$D$31:$D$75,$C$35)</f>
        <v>0</v>
      </c>
      <c r="F38" s="237">
        <f>SUMIFS('Z2 Pozostałe roboty budowla'!$H$31:$H$75,'Z2 Pozostałe roboty budowla'!D$31:D$75,$C$35)</f>
        <v>0</v>
      </c>
      <c r="G38" s="237">
        <f>SUMIFS('Z2 Pozostałe roboty budowla'!$I$31:$I$75,'Z2 Pozostałe roboty budowla'!D$31:D$75,$C$35)</f>
        <v>0</v>
      </c>
      <c r="H38" s="237">
        <f>SUMIFS('Z2 Pozostałe roboty budowla'!$J$31:$J$75,'Z2 Pozostałe roboty budowla'!D$31:D$75,$C$35)</f>
        <v>0</v>
      </c>
      <c r="I38" s="237">
        <f>SUMIFS('Z2 Pozostałe roboty budowla'!$K$31:$K$75,'Z2 Pozostałe roboty budowla'!D$31:D$75,$C$35)</f>
        <v>0</v>
      </c>
      <c r="J38" s="276">
        <f>SUMIFS('Z2 Pozostałe roboty budowla'!$I$31:$I$75,'Z2 Pozostałe roboty budowla'!$D$31:$D$75,$C$35,'Z2 Pozostałe roboty budowla'!$E$31:$E$75,$J$14)</f>
        <v>0</v>
      </c>
      <c r="K38" s="277">
        <f>SUMIFS('Z2 Pozostałe roboty budowla'!$I$31:$I$75,'Z2 Pozostałe roboty budowla'!$D$31:$D$75,$C$35,'Z2 Pozostałe roboty budowla'!$E$31:$E$75,$K$14)</f>
        <v>0</v>
      </c>
      <c r="L38" s="275">
        <f t="shared" ref="L38:L42" si="6">G38-J38-K38</f>
        <v>0</v>
      </c>
    </row>
    <row r="39" spans="1:15" x14ac:dyDescent="0.2">
      <c r="B39" s="155" t="s">
        <v>14</v>
      </c>
      <c r="C39" s="155" t="s">
        <v>139</v>
      </c>
      <c r="D39" s="155" t="s">
        <v>140</v>
      </c>
      <c r="E39" s="237">
        <f>SUMIFS('Z3 Prace przygotowawcze'!$H$31:$H$75,'Z3 Prace przygotowawcze'!$D$31:$D$75,$C$35)</f>
        <v>0</v>
      </c>
      <c r="F39" s="237">
        <f>SUMIFS('Z3 Prace przygotowawcze'!$I$31:$I$75,'Z3 Prace przygotowawcze'!D$31:D$75,$C$35)</f>
        <v>0</v>
      </c>
      <c r="G39" s="237">
        <f>SUMIFS('Z3 Prace przygotowawcze'!$J$31:$J$75,'Z3 Prace przygotowawcze'!D$31:D$75,$C$35)</f>
        <v>0</v>
      </c>
      <c r="H39" s="237">
        <f>SUMIFS('Z3 Prace przygotowawcze'!$K$31:$K$75,'Z3 Prace przygotowawcze'!D$31:D$75,$C$35)</f>
        <v>0</v>
      </c>
      <c r="I39" s="237">
        <f>SUMIFS('Z3 Prace przygotowawcze'!$L$31:$L$75,'Z3 Prace przygotowawcze'!D$31:D$75,$C$35)</f>
        <v>0</v>
      </c>
      <c r="J39" s="261">
        <f>SUMIFS('Z3 Prace przygotowawcze'!$J$31:$J$85,'Z3 Prace przygotowawcze'!$D$31:$D$85,$C$35,'Z3 Prace przygotowawcze'!$E$31:$E$85,$J$14)</f>
        <v>0</v>
      </c>
      <c r="K39" s="274">
        <f>SUMIFS('Z3 Prace przygotowawcze'!$J$31:$J$85,'Z3 Prace przygotowawcze'!$D$31:$D$85,$C$35,'Z3 Prace przygotowawcze'!$E$31:$E$85,$K$14)</f>
        <v>0</v>
      </c>
      <c r="L39" s="275">
        <f t="shared" si="6"/>
        <v>0</v>
      </c>
    </row>
    <row r="40" spans="1:15" x14ac:dyDescent="0.2">
      <c r="B40" s="155" t="s">
        <v>15</v>
      </c>
      <c r="C40" s="155" t="s">
        <v>322</v>
      </c>
      <c r="D40" s="155" t="s">
        <v>140</v>
      </c>
      <c r="E40" s="237">
        <f>SUMIFS('Z4 Działania edukacyjne doradcz'!$G$31:$G$75,'Z4 Działania edukacyjne doradcz'!$D$31:$D$75,$C$35)</f>
        <v>0</v>
      </c>
      <c r="F40" s="237">
        <f>SUMIFS('Z4 Działania edukacyjne doradcz'!$H$31:$H$75,'Z4 Działania edukacyjne doradcz'!D$31:D$75,$C$35)</f>
        <v>0</v>
      </c>
      <c r="G40" s="237">
        <f>SUMIFS('Z4 Działania edukacyjne doradcz'!$I$31:$I$75,'Z4 Działania edukacyjne doradcz'!D$31:D$75,$C$35)</f>
        <v>0</v>
      </c>
      <c r="H40" s="237">
        <f>SUMIFS('Z4 Działania edukacyjne doradcz'!$J$31:$J$75,'Z4 Działania edukacyjne doradcz'!D$31:D$75,$C$35)</f>
        <v>0</v>
      </c>
      <c r="I40" s="237">
        <f>SUMIFS('Z4 Działania edukacyjne doradcz'!$K$31:$K$75,'Z4 Działania edukacyjne doradcz'!D$31:D$75,$C$35)</f>
        <v>0</v>
      </c>
      <c r="J40" s="261">
        <f>SUMIFS('Z4 Działania edukacyjne doradcz'!$I$31:$I$75,'Z4 Działania edukacyjne doradcz'!$D$31:$D$75,$C$35,'Z4 Działania edukacyjne doradcz'!$E$31:$E$75,$J$14)</f>
        <v>0</v>
      </c>
      <c r="K40" s="274">
        <f>SUMIFS('Z4 Działania edukacyjne doradcz'!$I$31:$I$75,'Z4 Działania edukacyjne doradcz'!$D$31:$D$75,$C$35,'Z4 Działania edukacyjne doradcz'!$E$31:$E$75,$K$14)</f>
        <v>0</v>
      </c>
      <c r="L40" s="275">
        <f t="shared" si="6"/>
        <v>0</v>
      </c>
    </row>
    <row r="41" spans="1:15" x14ac:dyDescent="0.2">
      <c r="B41" s="155" t="s">
        <v>16</v>
      </c>
      <c r="C41" s="155" t="s">
        <v>136</v>
      </c>
      <c r="D41" s="155" t="s">
        <v>9</v>
      </c>
      <c r="E41" s="237">
        <f>SUMIFS('Z5 Wkład niepieniężny'!$H$31:$H$75,'Z5 Wkład niepieniężny'!$D$31:$D$75,$C$35)</f>
        <v>0</v>
      </c>
      <c r="F41" s="237">
        <f>SUMIFS('Z5 Wkład niepieniężny'!$I$31:$I$75,'Z5 Wkład niepieniężny'!$D$31:$D$75,$C$35)</f>
        <v>0</v>
      </c>
      <c r="G41" s="237">
        <f>SUMIFS('Z5 Wkład niepieniężny'!$J$31:$J$75,'Z5 Wkład niepieniężny'!D$31:D$75,$C$35)</f>
        <v>0</v>
      </c>
      <c r="H41" s="237">
        <f>SUMIFS('Z5 Wkład niepieniężny'!$K$31:$K$75,'Z5 Wkład niepieniężny'!D$31:D$75,$C$35)</f>
        <v>0</v>
      </c>
      <c r="I41" s="237">
        <f>SUMIFS('Z5 Wkład niepieniężny'!$L$31:$L$75,'Z5 Wkład niepieniężny'!D$31:D$75,$C$35)</f>
        <v>0</v>
      </c>
      <c r="J41" s="261">
        <f>SUMIFS('Z5 Wkład niepieniężny'!$J$31:$J$85,'Z5 Wkład niepieniężny'!$D$31:$D$85,'Podział budżetu na Partnerów'!$C$35,'Z5 Wkład niepieniężny'!$E$31:$E$85,'Podział budżetu na Partnerów'!$J$14)</f>
        <v>0</v>
      </c>
      <c r="K41" s="274">
        <f>SUMIFS('Z5 Wkład niepieniężny'!$J$31:$J$85,'Z5 Wkład niepieniężny'!$D$31:$D$85,'Podział budżetu na Partnerów'!$C$35,'Z5 Wkład niepieniężny'!$E$31:$E$85,'Podział budżetu na Partnerów'!$K$14)</f>
        <v>0</v>
      </c>
      <c r="L41" s="275">
        <f t="shared" si="6"/>
        <v>0</v>
      </c>
    </row>
    <row r="42" spans="1:15" ht="17" x14ac:dyDescent="0.2">
      <c r="B42" s="155" t="s">
        <v>122</v>
      </c>
      <c r="C42" s="194" t="s">
        <v>87</v>
      </c>
      <c r="D42" s="155" t="s">
        <v>87</v>
      </c>
      <c r="E42" s="237">
        <f>SUMIFS('Z6 Koszty pośrednie'!$G$31:$G$45,'Z6 Koszty pośrednie'!$D$31:$D$45,$C$35)</f>
        <v>0</v>
      </c>
      <c r="F42" s="237">
        <f>SUMIFS('Z6 Koszty pośrednie'!$H$31:$H$45,'Z6 Koszty pośrednie'!$D$31:$D$45,$C$35)</f>
        <v>0</v>
      </c>
      <c r="G42" s="237">
        <f>SUMIFS('Z6 Koszty pośrednie'!$I$31:$I$45,'Z6 Koszty pośrednie'!$D$31:$D$45,$C$35)</f>
        <v>0</v>
      </c>
      <c r="H42" s="237">
        <f>SUMIFS('Z6 Koszty pośrednie'!$J$31:$J$45,'Z6 Koszty pośrednie'!$D$31:$D$45,$C$35)</f>
        <v>0</v>
      </c>
      <c r="I42" s="237">
        <f>SUMIFS('Z6 Koszty pośrednie'!$K$31:$K$45,'Z6 Koszty pośrednie'!$D$31:$D$45,$C$35)</f>
        <v>0</v>
      </c>
      <c r="J42" s="261">
        <v>0</v>
      </c>
      <c r="K42" s="274">
        <f>G42</f>
        <v>0</v>
      </c>
      <c r="L42" s="275">
        <f t="shared" si="6"/>
        <v>0</v>
      </c>
    </row>
    <row r="43" spans="1:15" ht="17" thickBot="1" x14ac:dyDescent="0.25">
      <c r="B43" s="155"/>
      <c r="C43" s="194"/>
      <c r="D43" s="194"/>
      <c r="E43" s="190"/>
      <c r="F43" s="190"/>
      <c r="G43" s="190"/>
      <c r="H43" s="190"/>
      <c r="I43" s="190"/>
      <c r="J43" s="263"/>
      <c r="K43" s="273"/>
      <c r="L43" s="262"/>
    </row>
    <row r="44" spans="1:15" ht="17" thickBot="1" x14ac:dyDescent="0.25">
      <c r="B44" s="155"/>
      <c r="C44" s="202" t="s">
        <v>81</v>
      </c>
      <c r="D44" s="164"/>
      <c r="E44" s="203">
        <f>SUM(E37:E43)</f>
        <v>0</v>
      </c>
      <c r="F44" s="203">
        <f>SUM(F37:F43)</f>
        <v>0</v>
      </c>
      <c r="G44" s="203">
        <f>SUM(G37:G43)</f>
        <v>0</v>
      </c>
      <c r="H44" s="203">
        <f>SUM(H37:H43)</f>
        <v>0</v>
      </c>
      <c r="I44" s="203">
        <f>SUM(I37:I43)</f>
        <v>0</v>
      </c>
      <c r="J44" s="265">
        <f>J37+J38+J39+J40+J41+J42</f>
        <v>0</v>
      </c>
      <c r="K44" s="266">
        <f>K37+K38+K39+K40+K41+K42</f>
        <v>0</v>
      </c>
      <c r="L44" s="267">
        <f>L37+L38+L39+L40+L41+L42</f>
        <v>0</v>
      </c>
      <c r="N44" s="40">
        <f>SUM(J44:M44)</f>
        <v>0</v>
      </c>
      <c r="O44" t="b">
        <f>N44=G44</f>
        <v>1</v>
      </c>
    </row>
    <row r="45" spans="1:15" x14ac:dyDescent="0.2">
      <c r="J45" s="19"/>
      <c r="L45" s="271"/>
    </row>
    <row r="46" spans="1:15" ht="21" x14ac:dyDescent="0.25">
      <c r="A46" s="35" t="str">
        <f>B8</f>
        <v>Partner 3</v>
      </c>
      <c r="B46" s="36"/>
      <c r="C46" s="37" t="str">
        <f>C8</f>
        <v/>
      </c>
      <c r="D46" s="36"/>
      <c r="E46" s="36"/>
      <c r="F46" s="36"/>
      <c r="G46" s="36"/>
      <c r="H46" s="36"/>
      <c r="I46" s="36"/>
      <c r="J46" s="308" t="s">
        <v>17</v>
      </c>
      <c r="K46" s="309"/>
      <c r="L46" s="310"/>
    </row>
    <row r="47" spans="1:15" ht="34" x14ac:dyDescent="0.2">
      <c r="B47" s="155"/>
      <c r="C47" s="4" t="s">
        <v>135</v>
      </c>
      <c r="D47" s="4" t="s">
        <v>137</v>
      </c>
      <c r="E47" s="4" t="s">
        <v>39</v>
      </c>
      <c r="F47" s="4" t="s">
        <v>67</v>
      </c>
      <c r="G47" s="4" t="s">
        <v>356</v>
      </c>
      <c r="H47" s="4" t="s">
        <v>380</v>
      </c>
      <c r="I47" s="4" t="s">
        <v>359</v>
      </c>
      <c r="J47" s="259" t="s">
        <v>179</v>
      </c>
      <c r="K47" s="272" t="s">
        <v>184</v>
      </c>
      <c r="L47" s="260" t="s">
        <v>83</v>
      </c>
    </row>
    <row r="48" spans="1:15" x14ac:dyDescent="0.2">
      <c r="B48" s="155" t="s">
        <v>12</v>
      </c>
      <c r="C48" s="155" t="s">
        <v>221</v>
      </c>
      <c r="D48" s="155" t="s">
        <v>8</v>
      </c>
      <c r="E48" s="237">
        <f>SUMIFS('Z1 Wydatki audytowe'!$G$31:$G$75,'Z1 Wydatki audytowe'!$D$31:$D$75,$C$46)</f>
        <v>0</v>
      </c>
      <c r="F48" s="237">
        <f>SUMIFS('Z1 Wydatki audytowe'!$H$31:$H$75,'Z1 Wydatki audytowe'!D$31:D$75,$C$46)</f>
        <v>0</v>
      </c>
      <c r="G48" s="237">
        <f>SUMIFS('Z1 Wydatki audytowe'!$I$31:$I$75,'Z1 Wydatki audytowe'!D$31:D$75,$C$46)</f>
        <v>0</v>
      </c>
      <c r="H48" s="237">
        <f>SUMIFS('Z1 Wydatki audytowe'!$J$31:$J$75,'Z1 Wydatki audytowe'!D$31:D$75,$C$46)</f>
        <v>0</v>
      </c>
      <c r="I48" s="237">
        <f>SUMIFS('Z1 Wydatki audytowe'!$K$31:$K$75,'Z1 Wydatki audytowe'!D$31:D$75,$C$46)</f>
        <v>0</v>
      </c>
      <c r="J48" s="261">
        <f>SUMIFS('Z1 Wydatki audytowe'!$I$31:$I$75,'Z1 Wydatki audytowe'!$D$31:$D$75,$C$46,'Z1 Wydatki audytowe'!$E$31:$E$75,$J$14)</f>
        <v>0</v>
      </c>
      <c r="K48" s="274">
        <f>SUMIFS('Z1 Wydatki audytowe'!$I$31:$I$75,'Z1 Wydatki audytowe'!$D$31:$D$75,$C$46,'Z1 Wydatki audytowe'!$E$31:$E$75,$K$14)</f>
        <v>0</v>
      </c>
      <c r="L48" s="275">
        <f>G48-J48-K48</f>
        <v>0</v>
      </c>
    </row>
    <row r="49" spans="1:15" x14ac:dyDescent="0.2">
      <c r="B49" s="155" t="s">
        <v>13</v>
      </c>
      <c r="C49" s="155" t="s">
        <v>223</v>
      </c>
      <c r="D49" s="155" t="s">
        <v>8</v>
      </c>
      <c r="E49" s="237">
        <f>SUMIFS('Z2 Pozostałe roboty budowla'!$G$31:$G$75,'Z2 Pozostałe roboty budowla'!$D$31:$D$75,$C$46)</f>
        <v>0</v>
      </c>
      <c r="F49" s="237">
        <f>SUMIFS('Z2 Pozostałe roboty budowla'!$H$31:$H$75,'Z2 Pozostałe roboty budowla'!D$31:D$75,$C$46)</f>
        <v>0</v>
      </c>
      <c r="G49" s="237">
        <f>SUMIFS('Z2 Pozostałe roboty budowla'!$I$31:$I$75,'Z2 Pozostałe roboty budowla'!D$31:D$75,$C$46)</f>
        <v>0</v>
      </c>
      <c r="H49" s="237">
        <f>SUMIFS('Z2 Pozostałe roboty budowla'!$J$31:$J$75,'Z2 Pozostałe roboty budowla'!D$31:D$75,$C$46)</f>
        <v>0</v>
      </c>
      <c r="I49" s="237">
        <f>SUMIFS('Z2 Pozostałe roboty budowla'!$K$31:$K$75,'Z2 Pozostałe roboty budowla'!D$31:D$75,$C$46)</f>
        <v>0</v>
      </c>
      <c r="J49" s="276">
        <f>SUMIFS('Z2 Pozostałe roboty budowla'!$I$31:$I$75,'Z2 Pozostałe roboty budowla'!$D$31:$D$75,$C$46,'Z2 Pozostałe roboty budowla'!$E$31:$E$75,$J$14)</f>
        <v>0</v>
      </c>
      <c r="K49" s="277">
        <f>SUMIFS('Z2 Pozostałe roboty budowla'!$I$31:$I$75,'Z2 Pozostałe roboty budowla'!$D$31:$D$75,$C$46,'Z2 Pozostałe roboty budowla'!$E$31:$E$75,$K$14)</f>
        <v>0</v>
      </c>
      <c r="L49" s="275">
        <f t="shared" ref="L49:L53" si="7">G49-J49-K49</f>
        <v>0</v>
      </c>
    </row>
    <row r="50" spans="1:15" x14ac:dyDescent="0.2">
      <c r="B50" s="155" t="s">
        <v>14</v>
      </c>
      <c r="C50" s="155" t="s">
        <v>139</v>
      </c>
      <c r="D50" s="155" t="s">
        <v>140</v>
      </c>
      <c r="E50" s="237">
        <f>SUMIFS('Z3 Prace przygotowawcze'!$H$31:$H$75,'Z3 Prace przygotowawcze'!$D$31:$D$75,$C$46)</f>
        <v>0</v>
      </c>
      <c r="F50" s="237">
        <f>SUMIFS('Z3 Prace przygotowawcze'!$I$31:$I$75,'Z3 Prace przygotowawcze'!D$31:D$75,$C$46)</f>
        <v>0</v>
      </c>
      <c r="G50" s="237">
        <f>SUMIFS('Z3 Prace przygotowawcze'!$J$31:$J$75,'Z3 Prace przygotowawcze'!D$31:D$75,$C$46)</f>
        <v>0</v>
      </c>
      <c r="H50" s="237">
        <f>SUMIFS('Z3 Prace przygotowawcze'!$K$31:$K$75,'Z3 Prace przygotowawcze'!D$31:D$75,$C$46)</f>
        <v>0</v>
      </c>
      <c r="I50" s="237">
        <f>SUMIFS('Z3 Prace przygotowawcze'!$L$31:$L$75,'Z3 Prace przygotowawcze'!D$31:D$75,$C$46)</f>
        <v>0</v>
      </c>
      <c r="J50" s="261">
        <f>SUMIFS('Z3 Prace przygotowawcze'!$J$31:$J$85,'Z3 Prace przygotowawcze'!$D$31:$D$85,$C$46,'Z3 Prace przygotowawcze'!$E$31:$E$85,$J$14)</f>
        <v>0</v>
      </c>
      <c r="K50" s="274">
        <f>SUMIFS('Z3 Prace przygotowawcze'!$J$31:$J$85,'Z3 Prace przygotowawcze'!$D$31:$D$85,$C$46,'Z3 Prace przygotowawcze'!$E$31:$E$85,$K$14)</f>
        <v>0</v>
      </c>
      <c r="L50" s="275">
        <f t="shared" si="7"/>
        <v>0</v>
      </c>
    </row>
    <row r="51" spans="1:15" x14ac:dyDescent="0.2">
      <c r="B51" s="155" t="s">
        <v>15</v>
      </c>
      <c r="C51" s="155" t="s">
        <v>322</v>
      </c>
      <c r="D51" s="155" t="s">
        <v>140</v>
      </c>
      <c r="E51" s="237">
        <f>SUMIFS('Z4 Działania edukacyjne doradcz'!$G$31:$G$75,'Z4 Działania edukacyjne doradcz'!$D$31:$D$75,$C$46)</f>
        <v>0</v>
      </c>
      <c r="F51" s="237">
        <f>SUMIFS('Z4 Działania edukacyjne doradcz'!$H$31:$H$75,'Z4 Działania edukacyjne doradcz'!D$31:D$75,$C$46)</f>
        <v>0</v>
      </c>
      <c r="G51" s="237">
        <f>SUMIFS('Z4 Działania edukacyjne doradcz'!$I$31:$I$75,'Z4 Działania edukacyjne doradcz'!D$31:D$75,$C$46)</f>
        <v>0</v>
      </c>
      <c r="H51" s="237">
        <f>SUMIFS('Z4 Działania edukacyjne doradcz'!$J$31:$J$75,'Z4 Działania edukacyjne doradcz'!D$31:D$75,$C$46)</f>
        <v>0</v>
      </c>
      <c r="I51" s="237">
        <f>SUMIFS('Z4 Działania edukacyjne doradcz'!$K$31:$K$75,'Z4 Działania edukacyjne doradcz'!D$31:D$75,$C$46)</f>
        <v>0</v>
      </c>
      <c r="J51" s="261">
        <f>SUMIFS('Z4 Działania edukacyjne doradcz'!$I$31:$I$75,'Z4 Działania edukacyjne doradcz'!$D$31:$D$75,$C$46,'Z4 Działania edukacyjne doradcz'!$E$31:$E$75,$J$14)</f>
        <v>0</v>
      </c>
      <c r="K51" s="274">
        <f>SUMIFS('Z4 Działania edukacyjne doradcz'!$I$31:$I$75,'Z4 Działania edukacyjne doradcz'!$D$31:$D$75,$C$46,'Z4 Działania edukacyjne doradcz'!$E$31:$E$75,$K$14)</f>
        <v>0</v>
      </c>
      <c r="L51" s="275">
        <f t="shared" si="7"/>
        <v>0</v>
      </c>
    </row>
    <row r="52" spans="1:15" x14ac:dyDescent="0.2">
      <c r="B52" s="155" t="s">
        <v>16</v>
      </c>
      <c r="C52" s="155" t="s">
        <v>136</v>
      </c>
      <c r="D52" s="155" t="s">
        <v>9</v>
      </c>
      <c r="E52" s="237">
        <f>SUMIFS('Z5 Wkład niepieniężny'!$H$31:$H$75,'Z5 Wkład niepieniężny'!$D$31:$D$75,$C$46)</f>
        <v>0</v>
      </c>
      <c r="F52" s="237">
        <f>SUMIFS('Z5 Wkład niepieniężny'!$J$31:$J$75,'Z5 Wkład niepieniężny'!F$31:F$75,$C$46)</f>
        <v>0</v>
      </c>
      <c r="G52" s="237">
        <f>SUMIFS('Z5 Wkład niepieniężny'!$K$31:$K$75,'Z5 Wkład niepieniężny'!F$31:F$75,$C$46)</f>
        <v>0</v>
      </c>
      <c r="H52" s="237">
        <f>SUMIFS('Z5 Wkład niepieniężny'!$L$31:$L$75,'Z5 Wkład niepieniężny'!F$31:F$75,$C$46)</f>
        <v>0</v>
      </c>
      <c r="I52" s="237">
        <f>SUMIFS('Z5 Wkład niepieniężny'!$L$31:$L$75,'Z5 Wkład niepieniężny'!D$31:D$75,$C$46)</f>
        <v>0</v>
      </c>
      <c r="J52" s="261">
        <f>SUMIFS('Z5 Wkład niepieniężny'!$J$31:$J$85,'Z5 Wkład niepieniężny'!$D$31:$D$85,'Podział budżetu na Partnerów'!$C$46,'Z5 Wkład niepieniężny'!$E$31:$E$85,'Podział budżetu na Partnerów'!$J$14)</f>
        <v>0</v>
      </c>
      <c r="K52" s="274">
        <f>SUMIFS('Z5 Wkład niepieniężny'!$J$31:$J$85,'Z5 Wkład niepieniężny'!$D$31:$D$85,'Podział budżetu na Partnerów'!$C$46,'Z5 Wkład niepieniężny'!$E$31:$E$85,'Podział budżetu na Partnerów'!$K$14)</f>
        <v>0</v>
      </c>
      <c r="L52" s="275">
        <f t="shared" si="7"/>
        <v>0</v>
      </c>
    </row>
    <row r="53" spans="1:15" ht="17" x14ac:dyDescent="0.2">
      <c r="B53" s="155" t="s">
        <v>122</v>
      </c>
      <c r="C53" s="194" t="s">
        <v>87</v>
      </c>
      <c r="D53" s="155" t="s">
        <v>87</v>
      </c>
      <c r="E53" s="237">
        <f>SUMIFS('Z6 Koszty pośrednie'!$G$31:$G$45,'Z6 Koszty pośrednie'!$D$31:$D$45,$C$46)</f>
        <v>0</v>
      </c>
      <c r="F53" s="237">
        <f>SUMIFS('Z6 Koszty pośrednie'!$H$31:$H$45,'Z6 Koszty pośrednie'!$D$31:$D$45,$C$46)</f>
        <v>0</v>
      </c>
      <c r="G53" s="237">
        <f>SUMIFS('Z6 Koszty pośrednie'!$I$31:$I$45,'Z6 Koszty pośrednie'!$D$31:$D$45,$C$46)</f>
        <v>0</v>
      </c>
      <c r="H53" s="237">
        <f>SUMIFS('Z6 Koszty pośrednie'!$J$31:$J$45,'Z6 Koszty pośrednie'!$D$31:$D$45,$C$46)</f>
        <v>0</v>
      </c>
      <c r="I53" s="237">
        <f>SUMIFS('Z6 Koszty pośrednie'!$K$31:$K$45,'Z6 Koszty pośrednie'!$D$31:$D$45,$C$46)</f>
        <v>0</v>
      </c>
      <c r="J53" s="261">
        <v>0</v>
      </c>
      <c r="K53" s="274">
        <f>G53</f>
        <v>0</v>
      </c>
      <c r="L53" s="275">
        <f t="shared" si="7"/>
        <v>0</v>
      </c>
    </row>
    <row r="54" spans="1:15" ht="17" thickBot="1" x14ac:dyDescent="0.25">
      <c r="B54" s="155"/>
      <c r="C54" s="194"/>
      <c r="D54" s="194"/>
      <c r="E54" s="190"/>
      <c r="F54" s="190"/>
      <c r="G54" s="190"/>
      <c r="H54" s="190"/>
      <c r="I54" s="190"/>
      <c r="J54" s="263"/>
      <c r="K54" s="273"/>
      <c r="L54" s="262"/>
    </row>
    <row r="55" spans="1:15" ht="17" thickBot="1" x14ac:dyDescent="0.25">
      <c r="B55" s="155"/>
      <c r="C55" s="202" t="s">
        <v>81</v>
      </c>
      <c r="D55" s="164"/>
      <c r="E55" s="203">
        <f>SUM(E48:E54)</f>
        <v>0</v>
      </c>
      <c r="F55" s="203">
        <f>SUM(F48:F54)</f>
        <v>0</v>
      </c>
      <c r="G55" s="203">
        <f>SUM(G48:G54)</f>
        <v>0</v>
      </c>
      <c r="H55" s="203">
        <f>SUM(H48:H54)</f>
        <v>0</v>
      </c>
      <c r="I55" s="203">
        <f>SUM(I48:I54)</f>
        <v>0</v>
      </c>
      <c r="J55" s="265">
        <f>J48+J49+J50+J51+J52+J53</f>
        <v>0</v>
      </c>
      <c r="K55" s="266">
        <f>K48+K49+K50+K51+K52+K53</f>
        <v>0</v>
      </c>
      <c r="L55" s="267">
        <f>L48+L49+L50+L51+L52+L53</f>
        <v>0</v>
      </c>
      <c r="N55" s="40">
        <f>SUM(J55:M55)</f>
        <v>0</v>
      </c>
      <c r="O55" t="b">
        <f>N55=G55</f>
        <v>1</v>
      </c>
    </row>
    <row r="56" spans="1:15" x14ac:dyDescent="0.2">
      <c r="J56" s="19"/>
      <c r="L56" s="271"/>
    </row>
    <row r="57" spans="1:15" ht="21" x14ac:dyDescent="0.25">
      <c r="A57" s="35" t="str">
        <f>B9</f>
        <v>Partner 4</v>
      </c>
      <c r="B57" s="36"/>
      <c r="C57" s="37" t="str">
        <f>C9</f>
        <v/>
      </c>
      <c r="D57" s="36"/>
      <c r="E57" s="36"/>
      <c r="F57" s="36"/>
      <c r="G57" s="36"/>
      <c r="H57" s="36"/>
      <c r="I57" s="36"/>
      <c r="J57" s="308" t="s">
        <v>17</v>
      </c>
      <c r="K57" s="309"/>
      <c r="L57" s="310"/>
    </row>
    <row r="58" spans="1:15" ht="34" x14ac:dyDescent="0.2">
      <c r="B58" s="155"/>
      <c r="C58" s="4" t="s">
        <v>135</v>
      </c>
      <c r="D58" s="4" t="s">
        <v>137</v>
      </c>
      <c r="E58" s="4" t="s">
        <v>39</v>
      </c>
      <c r="F58" s="4" t="s">
        <v>67</v>
      </c>
      <c r="G58" s="4" t="s">
        <v>356</v>
      </c>
      <c r="H58" s="4" t="s">
        <v>380</v>
      </c>
      <c r="I58" s="4" t="s">
        <v>359</v>
      </c>
      <c r="J58" s="259" t="s">
        <v>179</v>
      </c>
      <c r="K58" s="272" t="s">
        <v>184</v>
      </c>
      <c r="L58" s="260" t="s">
        <v>83</v>
      </c>
    </row>
    <row r="59" spans="1:15" x14ac:dyDescent="0.2">
      <c r="B59" s="155" t="s">
        <v>12</v>
      </c>
      <c r="C59" s="155" t="s">
        <v>221</v>
      </c>
      <c r="D59" s="155" t="s">
        <v>8</v>
      </c>
      <c r="E59" s="237">
        <f>SUMIFS('Z1 Wydatki audytowe'!$G$31:$G$75,'Z1 Wydatki audytowe'!$D$31:$D$75,$C$57)</f>
        <v>0</v>
      </c>
      <c r="F59" s="237">
        <f>SUMIFS('Z1 Wydatki audytowe'!$H$31:$H$75,'Z1 Wydatki audytowe'!D$31:D$75,$C$57)</f>
        <v>0</v>
      </c>
      <c r="G59" s="237">
        <f>SUMIFS('Z1 Wydatki audytowe'!$I$31:$I$75,'Z1 Wydatki audytowe'!D$31:D$75,$C$57)</f>
        <v>0</v>
      </c>
      <c r="H59" s="237">
        <f>SUMIFS('Z1 Wydatki audytowe'!$J$31:$J$75,'Z1 Wydatki audytowe'!D$31:D$75,$C$57)</f>
        <v>0</v>
      </c>
      <c r="I59" s="237">
        <f>SUMIFS('Z1 Wydatki audytowe'!$K$31:$K$75,'Z1 Wydatki audytowe'!D$31:D$75,$C$57)</f>
        <v>0</v>
      </c>
      <c r="J59" s="261">
        <f>SUMIFS('Z1 Wydatki audytowe'!$I$31:$I$75,'Z1 Wydatki audytowe'!$D$31:$D$75,$C$57,'Z1 Wydatki audytowe'!$E$31:$E$75,$J$14)</f>
        <v>0</v>
      </c>
      <c r="K59" s="274">
        <f>SUMIFS('Z1 Wydatki audytowe'!$I$31:$I$75,'Z1 Wydatki audytowe'!$D$31:$D$75,$C$57,'Z1 Wydatki audytowe'!$E$31:$E$75,$K$14)</f>
        <v>0</v>
      </c>
      <c r="L59" s="275">
        <f>G59-J59-K59</f>
        <v>0</v>
      </c>
    </row>
    <row r="60" spans="1:15" x14ac:dyDescent="0.2">
      <c r="B60" s="155" t="s">
        <v>13</v>
      </c>
      <c r="C60" s="155" t="s">
        <v>223</v>
      </c>
      <c r="D60" s="155" t="s">
        <v>8</v>
      </c>
      <c r="E60" s="237">
        <f>SUMIFS('Z2 Pozostałe roboty budowla'!$G$31:$G$75,'Z2 Pozostałe roboty budowla'!$D$31:$D$75,$C$57)</f>
        <v>0</v>
      </c>
      <c r="F60" s="237">
        <f>SUMIFS('Z2 Pozostałe roboty budowla'!$H$31:$H$75,'Z2 Pozostałe roboty budowla'!D$31:D$75,$C$57)</f>
        <v>0</v>
      </c>
      <c r="G60" s="237">
        <f>SUMIFS('Z2 Pozostałe roboty budowla'!$I$31:$I$75,'Z2 Pozostałe roboty budowla'!D$31:D$75,$C$57)</f>
        <v>0</v>
      </c>
      <c r="H60" s="237">
        <f>SUMIFS('Z2 Pozostałe roboty budowla'!$J$31:$J$75,'Z2 Pozostałe roboty budowla'!D$31:D$75,$C$57)</f>
        <v>0</v>
      </c>
      <c r="I60" s="237">
        <f>SUMIFS('Z2 Pozostałe roboty budowla'!$K$31:$K$75,'Z2 Pozostałe roboty budowla'!D$31:D$75,$C$57)</f>
        <v>0</v>
      </c>
      <c r="J60" s="276">
        <f>SUMIFS('Z2 Pozostałe roboty budowla'!$I$31:$I$75,'Z2 Pozostałe roboty budowla'!$D$31:$D$75,$C$57,'Z2 Pozostałe roboty budowla'!$E$31:$E$75,$J$14)</f>
        <v>0</v>
      </c>
      <c r="K60" s="277">
        <f>SUMIFS('Z2 Pozostałe roboty budowla'!$I$31:$I$75,'Z2 Pozostałe roboty budowla'!$D$31:$D$75,$C$57,'Z2 Pozostałe roboty budowla'!$E$31:$E$75,$K$14)</f>
        <v>0</v>
      </c>
      <c r="L60" s="275">
        <f t="shared" ref="L60:L64" si="8">G60-J60-K60</f>
        <v>0</v>
      </c>
    </row>
    <row r="61" spans="1:15" x14ac:dyDescent="0.2">
      <c r="B61" s="155" t="s">
        <v>14</v>
      </c>
      <c r="C61" s="155" t="s">
        <v>139</v>
      </c>
      <c r="D61" s="155" t="s">
        <v>140</v>
      </c>
      <c r="E61" s="237">
        <f>SUMIFS('Z3 Prace przygotowawcze'!$H$31:$H$75,'Z3 Prace przygotowawcze'!$D$31:$D$75,$C$57)</f>
        <v>0</v>
      </c>
      <c r="F61" s="237">
        <f>SUMIFS('Z3 Prace przygotowawcze'!$I$31:$I$75,'Z3 Prace przygotowawcze'!D$31:D$75,$C$57)</f>
        <v>0</v>
      </c>
      <c r="G61" s="237">
        <f>SUMIFS('Z3 Prace przygotowawcze'!$J$31:$J$75,'Z3 Prace przygotowawcze'!D$31:D$75,$C$57)</f>
        <v>0</v>
      </c>
      <c r="H61" s="237">
        <f>SUMIFS('Z3 Prace przygotowawcze'!$K$31:$K$75,'Z3 Prace przygotowawcze'!D$31:D$75,$C$57)</f>
        <v>0</v>
      </c>
      <c r="I61" s="237">
        <f>SUMIFS('Z3 Prace przygotowawcze'!$L$31:$L$75,'Z3 Prace przygotowawcze'!D$31:D$75,$C$57)</f>
        <v>0</v>
      </c>
      <c r="J61" s="261">
        <f>SUMIFS('Z3 Prace przygotowawcze'!$J$31:$J$85,'Z3 Prace przygotowawcze'!$D$31:$D$85,$C$57,'Z3 Prace przygotowawcze'!$E$31:$E$85,$J$14)</f>
        <v>0</v>
      </c>
      <c r="K61" s="274">
        <f>SUMIFS('Z3 Prace przygotowawcze'!$J$31:$J$85,'Z3 Prace przygotowawcze'!$D$31:$D$85,$C$57,'Z3 Prace przygotowawcze'!$E$31:$E$85,$K$14)</f>
        <v>0</v>
      </c>
      <c r="L61" s="275">
        <f t="shared" si="8"/>
        <v>0</v>
      </c>
    </row>
    <row r="62" spans="1:15" x14ac:dyDescent="0.2">
      <c r="B62" s="155" t="s">
        <v>15</v>
      </c>
      <c r="C62" s="155" t="s">
        <v>322</v>
      </c>
      <c r="D62" s="155" t="s">
        <v>140</v>
      </c>
      <c r="E62" s="237">
        <f>SUMIFS('Z4 Działania edukacyjne doradcz'!$G$31:$G$75,'Z4 Działania edukacyjne doradcz'!$D$31:$D$75,$C$57)</f>
        <v>0</v>
      </c>
      <c r="F62" s="237">
        <f>SUMIFS('Z4 Działania edukacyjne doradcz'!$H$31:$H$75,'Z4 Działania edukacyjne doradcz'!D$31:D$75,$C$57)</f>
        <v>0</v>
      </c>
      <c r="G62" s="237">
        <f>SUMIFS('Z4 Działania edukacyjne doradcz'!$I$31:$I$75,'Z4 Działania edukacyjne doradcz'!D$31:D$75,$C$57)</f>
        <v>0</v>
      </c>
      <c r="H62" s="237">
        <f>SUMIFS('Z4 Działania edukacyjne doradcz'!$J$31:$J$75,'Z4 Działania edukacyjne doradcz'!D$31:D$75,$C$57)</f>
        <v>0</v>
      </c>
      <c r="I62" s="237">
        <f>SUMIFS('Z4 Działania edukacyjne doradcz'!$K$31:$K$75,'Z4 Działania edukacyjne doradcz'!D$31:D$75,$C$57)</f>
        <v>0</v>
      </c>
      <c r="J62" s="261">
        <f>SUMIFS('Z4 Działania edukacyjne doradcz'!$I$31:$I$75,'Z4 Działania edukacyjne doradcz'!$D$31:$D$75,$C$57,'Z4 Działania edukacyjne doradcz'!$E$31:$E$75,$J$14)</f>
        <v>0</v>
      </c>
      <c r="K62" s="274">
        <f>SUMIFS('Z4 Działania edukacyjne doradcz'!$I$31:$I$75,'Z4 Działania edukacyjne doradcz'!$D$31:$D$75,$C$57,'Z4 Działania edukacyjne doradcz'!$E$31:$E$75,$K$14)</f>
        <v>0</v>
      </c>
      <c r="L62" s="275">
        <f t="shared" si="8"/>
        <v>0</v>
      </c>
    </row>
    <row r="63" spans="1:15" x14ac:dyDescent="0.2">
      <c r="B63" s="155" t="s">
        <v>16</v>
      </c>
      <c r="C63" s="155" t="s">
        <v>136</v>
      </c>
      <c r="D63" s="155" t="s">
        <v>9</v>
      </c>
      <c r="E63" s="237">
        <f>SUMIFS('Z5 Wkład niepieniężny'!$H$31:$H$75,'Z5 Wkład niepieniężny'!$D$31:$D$75,$C$57)</f>
        <v>0</v>
      </c>
      <c r="F63" s="237">
        <f>SUMIFS('Z5 Wkład niepieniężny'!$I$31:$I$75,'Z5 Wkład niepieniężny'!$D$31:$D$75,$C$57)</f>
        <v>0</v>
      </c>
      <c r="G63" s="237">
        <f>SUMIFS('Z5 Wkład niepieniężny'!$J$31:$J$75,'Z5 Wkład niepieniężny'!D$31:D$75,$C$57)</f>
        <v>0</v>
      </c>
      <c r="H63" s="237">
        <f>SUMIFS('Z5 Wkład niepieniężny'!$K$31:$K$75,'Z5 Wkład niepieniężny'!D$31:D$75,$C$57)</f>
        <v>0</v>
      </c>
      <c r="I63" s="237">
        <f>SUMIFS('Z5 Wkład niepieniężny'!$L$31:$L$75,'Z5 Wkład niepieniężny'!D$31:D$75,$C$57)</f>
        <v>0</v>
      </c>
      <c r="J63" s="261">
        <f>SUMIFS('Z5 Wkład niepieniężny'!$J$31:$J$85,'Z5 Wkład niepieniężny'!$D$31:$D$85,'Podział budżetu na Partnerów'!$C$57,'Z5 Wkład niepieniężny'!$E$31:$E$85,'Podział budżetu na Partnerów'!$J$14)</f>
        <v>0</v>
      </c>
      <c r="K63" s="274">
        <f>SUMIFS('Z5 Wkład niepieniężny'!$J$31:$J$85,'Z5 Wkład niepieniężny'!$D$31:$D$85,'Podział budżetu na Partnerów'!$C$57,'Z5 Wkład niepieniężny'!$E$31:$E$85,'Podział budżetu na Partnerów'!$K$14)</f>
        <v>0</v>
      </c>
      <c r="L63" s="275">
        <f t="shared" si="8"/>
        <v>0</v>
      </c>
    </row>
    <row r="64" spans="1:15" ht="17" x14ac:dyDescent="0.2">
      <c r="B64" s="155" t="s">
        <v>122</v>
      </c>
      <c r="C64" s="194" t="s">
        <v>87</v>
      </c>
      <c r="D64" s="155" t="s">
        <v>87</v>
      </c>
      <c r="E64" s="237">
        <f>SUMIFS('Z6 Koszty pośrednie'!$G$31:$G$45,'Z6 Koszty pośrednie'!$D$31:$D$45,$C$57)</f>
        <v>0</v>
      </c>
      <c r="F64" s="237">
        <f>SUMIFS('Z6 Koszty pośrednie'!$H$31:$H$45,'Z6 Koszty pośrednie'!$D$31:$D$45,$C$57)</f>
        <v>0</v>
      </c>
      <c r="G64" s="237">
        <f>SUMIFS('Z6 Koszty pośrednie'!$I$31:$I$45,'Z6 Koszty pośrednie'!$D$31:$D$45,$C$57)</f>
        <v>0</v>
      </c>
      <c r="H64" s="237">
        <f>SUMIFS('Z6 Koszty pośrednie'!$J$31:$J$45,'Z6 Koszty pośrednie'!$D$31:$D$45,$C$57)</f>
        <v>0</v>
      </c>
      <c r="I64" s="237">
        <f>SUMIFS('Z6 Koszty pośrednie'!$K$31:$K$45,'Z6 Koszty pośrednie'!$D$31:$D$45,$C$57)</f>
        <v>0</v>
      </c>
      <c r="J64" s="261">
        <v>0</v>
      </c>
      <c r="K64" s="274">
        <f>G64</f>
        <v>0</v>
      </c>
      <c r="L64" s="275">
        <f t="shared" si="8"/>
        <v>0</v>
      </c>
    </row>
    <row r="65" spans="1:15" ht="17" thickBot="1" x14ac:dyDescent="0.25">
      <c r="B65" s="155"/>
      <c r="C65" s="194"/>
      <c r="D65" s="194"/>
      <c r="E65" s="190"/>
      <c r="F65" s="190"/>
      <c r="G65" s="190"/>
      <c r="H65" s="190"/>
      <c r="I65" s="190"/>
      <c r="J65" s="263"/>
      <c r="K65" s="273"/>
      <c r="L65" s="264"/>
    </row>
    <row r="66" spans="1:15" ht="17" thickBot="1" x14ac:dyDescent="0.25">
      <c r="B66" s="155"/>
      <c r="C66" s="202" t="s">
        <v>81</v>
      </c>
      <c r="D66" s="164"/>
      <c r="E66" s="203">
        <f>SUM(E59:E65)</f>
        <v>0</v>
      </c>
      <c r="F66" s="203">
        <f>SUM(F59:F65)</f>
        <v>0</v>
      </c>
      <c r="G66" s="203">
        <f>SUM(G59:G65)</f>
        <v>0</v>
      </c>
      <c r="H66" s="203">
        <f>SUM(H59:H65)</f>
        <v>0</v>
      </c>
      <c r="I66" s="203">
        <f>SUM(I59:I65)</f>
        <v>0</v>
      </c>
      <c r="J66" s="265">
        <f>J59+J60+J61+J62+J63+J64</f>
        <v>0</v>
      </c>
      <c r="K66" s="266">
        <f>K59+K60+K61+K62+K63+K64</f>
        <v>0</v>
      </c>
      <c r="L66" s="267">
        <f>L59+L60+L61+L62+L63+L64</f>
        <v>0</v>
      </c>
    </row>
    <row r="67" spans="1:15" x14ac:dyDescent="0.2">
      <c r="J67" s="19"/>
      <c r="L67" s="271"/>
    </row>
    <row r="68" spans="1:15" ht="21" x14ac:dyDescent="0.25">
      <c r="A68" s="35" t="str">
        <f>B10</f>
        <v>Partner 5</v>
      </c>
      <c r="B68" s="36"/>
      <c r="C68" s="37" t="str">
        <f>C10</f>
        <v/>
      </c>
      <c r="D68" s="36"/>
      <c r="E68" s="36"/>
      <c r="F68" s="36"/>
      <c r="G68" s="36"/>
      <c r="H68" s="36"/>
      <c r="I68" s="36"/>
      <c r="J68" s="308" t="s">
        <v>17</v>
      </c>
      <c r="K68" s="309"/>
      <c r="L68" s="310"/>
    </row>
    <row r="69" spans="1:15" ht="34" x14ac:dyDescent="0.2">
      <c r="B69" s="155"/>
      <c r="C69" s="4" t="s">
        <v>135</v>
      </c>
      <c r="D69" s="4" t="s">
        <v>137</v>
      </c>
      <c r="E69" s="4" t="s">
        <v>39</v>
      </c>
      <c r="F69" s="4" t="s">
        <v>67</v>
      </c>
      <c r="G69" s="4" t="s">
        <v>356</v>
      </c>
      <c r="H69" s="4" t="s">
        <v>380</v>
      </c>
      <c r="I69" s="4" t="s">
        <v>359</v>
      </c>
      <c r="J69" s="259" t="s">
        <v>179</v>
      </c>
      <c r="K69" s="272" t="s">
        <v>184</v>
      </c>
      <c r="L69" s="260" t="s">
        <v>83</v>
      </c>
    </row>
    <row r="70" spans="1:15" x14ac:dyDescent="0.2">
      <c r="B70" s="155" t="s">
        <v>12</v>
      </c>
      <c r="C70" s="155" t="s">
        <v>221</v>
      </c>
      <c r="D70" s="155" t="s">
        <v>8</v>
      </c>
      <c r="E70" s="237">
        <f>SUMIFS('Z1 Wydatki audytowe'!$G$31:$G$75,'Z1 Wydatki audytowe'!$D$31:$D$75,$C$68)</f>
        <v>0</v>
      </c>
      <c r="F70" s="237">
        <f>SUMIFS('Z1 Wydatki audytowe'!$H$31:$H$75,'Z1 Wydatki audytowe'!D$31:D$75,$C$68)</f>
        <v>0</v>
      </c>
      <c r="G70" s="237">
        <f>SUMIFS('Z1 Wydatki audytowe'!$I$31:$I$75,'Z1 Wydatki audytowe'!D$31:D$75,$C$68)</f>
        <v>0</v>
      </c>
      <c r="H70" s="237">
        <f>SUMIFS('Z1 Wydatki audytowe'!$J$31:$J$75,'Z1 Wydatki audytowe'!D$31:D$75,$C$68)</f>
        <v>0</v>
      </c>
      <c r="I70" s="237">
        <f>SUMIFS('Z1 Wydatki audytowe'!$K$31:$K$75,'Z1 Wydatki audytowe'!D$31:D$75,$C$68)</f>
        <v>0</v>
      </c>
      <c r="J70" s="261">
        <f>SUMIFS('Z1 Wydatki audytowe'!$I$31:$I$75,'Z1 Wydatki audytowe'!$D$31:$D$75,$C$68,'Z1 Wydatki audytowe'!$E$31:$E$75,$J$14)</f>
        <v>0</v>
      </c>
      <c r="K70" s="274">
        <f>SUMIFS('Z1 Wydatki audytowe'!$I$31:$I$75,'Z1 Wydatki audytowe'!$D$31:$D$75,$C$68,'Z1 Wydatki audytowe'!$E$31:$E$75,$K$14)</f>
        <v>0</v>
      </c>
      <c r="L70" s="275">
        <f>G70-J70-K70</f>
        <v>0</v>
      </c>
    </row>
    <row r="71" spans="1:15" x14ac:dyDescent="0.2">
      <c r="B71" s="155" t="s">
        <v>13</v>
      </c>
      <c r="C71" s="155" t="s">
        <v>223</v>
      </c>
      <c r="D71" s="155" t="s">
        <v>8</v>
      </c>
      <c r="E71" s="237">
        <f>SUMIFS('Z2 Pozostałe roboty budowla'!$G$31:$G$75,'Z2 Pozostałe roboty budowla'!$D$31:$D$75,$C$68)</f>
        <v>0</v>
      </c>
      <c r="F71" s="237">
        <f>SUMIFS('Z2 Pozostałe roboty budowla'!$H$31:$H$75,'Z2 Pozostałe roboty budowla'!D$31:D$75,$C$68)</f>
        <v>0</v>
      </c>
      <c r="G71" s="237">
        <f>SUMIFS('Z2 Pozostałe roboty budowla'!$I$31:$I$75,'Z2 Pozostałe roboty budowla'!D$31:D$75,$C$68)</f>
        <v>0</v>
      </c>
      <c r="H71" s="237">
        <f>SUMIFS('Z2 Pozostałe roboty budowla'!$J$31:$J$75,'Z2 Pozostałe roboty budowla'!D$31:D$75,$C$68)</f>
        <v>0</v>
      </c>
      <c r="I71" s="237">
        <f>SUMIFS('Z2 Pozostałe roboty budowla'!$K$31:$K$75,'Z2 Pozostałe roboty budowla'!D$31:D$75,$C$68)</f>
        <v>0</v>
      </c>
      <c r="J71" s="276">
        <f>SUMIFS('Z2 Pozostałe roboty budowla'!$I$31:$I$75,'Z2 Pozostałe roboty budowla'!$D$31:$D$75,$C$68,'Z2 Pozostałe roboty budowla'!$E$31:$E$75,$J$14)</f>
        <v>0</v>
      </c>
      <c r="K71" s="277">
        <f>SUMIFS('Z2 Pozostałe roboty budowla'!$I$31:$I$75,'Z2 Pozostałe roboty budowla'!$D$31:$D$75,$C$68,'Z2 Pozostałe roboty budowla'!$E$31:$E$75,$K$14)</f>
        <v>0</v>
      </c>
      <c r="L71" s="275">
        <f t="shared" ref="L71:L75" si="9">G71-J71-K71</f>
        <v>0</v>
      </c>
    </row>
    <row r="72" spans="1:15" x14ac:dyDescent="0.2">
      <c r="B72" s="155" t="s">
        <v>14</v>
      </c>
      <c r="C72" s="155" t="s">
        <v>139</v>
      </c>
      <c r="D72" s="155" t="s">
        <v>140</v>
      </c>
      <c r="E72" s="237">
        <f>SUMIFS('Z3 Prace przygotowawcze'!$H$31:$H$75,'Z3 Prace przygotowawcze'!$D$31:$D$75,$C$68)</f>
        <v>0</v>
      </c>
      <c r="F72" s="237">
        <f>SUMIFS('Z3 Prace przygotowawcze'!$I$31:$I$75,'Z3 Prace przygotowawcze'!D$31:D$75,$C$68)</f>
        <v>0</v>
      </c>
      <c r="G72" s="237">
        <f>SUMIFS('Z3 Prace przygotowawcze'!$J$31:$J$75,'Z3 Prace przygotowawcze'!D$31:D$75,$C$68)</f>
        <v>0</v>
      </c>
      <c r="H72" s="237">
        <f>SUMIFS('Z3 Prace przygotowawcze'!$K$31:$K$75,'Z3 Prace przygotowawcze'!D$31:D$75,$C$68)</f>
        <v>0</v>
      </c>
      <c r="I72" s="237">
        <f>SUMIFS('Z3 Prace przygotowawcze'!$L$31:$L$75,'Z3 Prace przygotowawcze'!D$31:D$75,$C$68)</f>
        <v>0</v>
      </c>
      <c r="J72" s="261">
        <f>SUMIFS('Z3 Prace przygotowawcze'!$J$31:$J$85,'Z3 Prace przygotowawcze'!$D$31:$D$85,$C$68,'Z3 Prace przygotowawcze'!$E$31:$E$85,$J$14)</f>
        <v>0</v>
      </c>
      <c r="K72" s="274">
        <f>SUMIFS('Z3 Prace przygotowawcze'!$J$31:$J$85,'Z3 Prace przygotowawcze'!$D$31:$D$85,$C$68,'Z3 Prace przygotowawcze'!$E$31:$E$85,$K$14)</f>
        <v>0</v>
      </c>
      <c r="L72" s="275">
        <f t="shared" si="9"/>
        <v>0</v>
      </c>
    </row>
    <row r="73" spans="1:15" x14ac:dyDescent="0.2">
      <c r="B73" s="155" t="s">
        <v>15</v>
      </c>
      <c r="C73" s="155" t="s">
        <v>322</v>
      </c>
      <c r="D73" s="155" t="s">
        <v>140</v>
      </c>
      <c r="E73" s="237">
        <f>SUMIFS('Z4 Działania edukacyjne doradcz'!$G$31:$G$75,'Z4 Działania edukacyjne doradcz'!$D$31:$D$75,$C$68)</f>
        <v>0</v>
      </c>
      <c r="F73" s="237">
        <f>SUMIFS('Z4 Działania edukacyjne doradcz'!$H$31:$H$75,'Z4 Działania edukacyjne doradcz'!D$31:D$75,$C$68)</f>
        <v>0</v>
      </c>
      <c r="G73" s="237">
        <f>SUMIFS('Z4 Działania edukacyjne doradcz'!$I$31:$I$75,'Z4 Działania edukacyjne doradcz'!D$31:D$75,$C$68)</f>
        <v>0</v>
      </c>
      <c r="H73" s="237">
        <f>SUMIFS('Z4 Działania edukacyjne doradcz'!$J$31:$J$75,'Z4 Działania edukacyjne doradcz'!D$31:D$75,$C$68)</f>
        <v>0</v>
      </c>
      <c r="I73" s="237">
        <f>SUMIFS('Z4 Działania edukacyjne doradcz'!$K$31:$K$75,'Z4 Działania edukacyjne doradcz'!D$31:D$75,$C$68)</f>
        <v>0</v>
      </c>
      <c r="J73" s="261">
        <f>SUMIFS('Z4 Działania edukacyjne doradcz'!$I$31:$I$75,'Z4 Działania edukacyjne doradcz'!$D$31:$D$75,$C$68,'Z4 Działania edukacyjne doradcz'!$E$31:$E$75,$J$14)</f>
        <v>0</v>
      </c>
      <c r="K73" s="274">
        <f>SUMIFS('Z4 Działania edukacyjne doradcz'!$I$31:$I$75,'Z4 Działania edukacyjne doradcz'!$D$31:$D$75,$C$68,'Z4 Działania edukacyjne doradcz'!$E$31:$E$75,$K$14)</f>
        <v>0</v>
      </c>
      <c r="L73" s="275">
        <f t="shared" si="9"/>
        <v>0</v>
      </c>
    </row>
    <row r="74" spans="1:15" x14ac:dyDescent="0.2">
      <c r="B74" s="155" t="s">
        <v>16</v>
      </c>
      <c r="C74" s="155" t="s">
        <v>136</v>
      </c>
      <c r="D74" s="155" t="s">
        <v>9</v>
      </c>
      <c r="E74" s="237">
        <f>SUMIFS('Z5 Wkład niepieniężny'!$H$31:$H$75,'Z5 Wkład niepieniężny'!$D$31:$D$75,$C$68)</f>
        <v>0</v>
      </c>
      <c r="F74" s="237">
        <f>SUMIFS('Z5 Wkład niepieniężny'!$I$31:$I$75,'Z5 Wkład niepieniężny'!$D$31:$D$75,$C$68)</f>
        <v>0</v>
      </c>
      <c r="G74" s="237">
        <f>SUMIFS('Z5 Wkład niepieniężny'!$J$31:$J$75,'Z5 Wkład niepieniężny'!D$31:D$75,$C$68)</f>
        <v>0</v>
      </c>
      <c r="H74" s="237">
        <f>SUMIFS('Z5 Wkład niepieniężny'!$K$31:$K$75,'Z5 Wkład niepieniężny'!D$31:D$75,$C$68)</f>
        <v>0</v>
      </c>
      <c r="I74" s="237">
        <f>SUMIFS('Z5 Wkład niepieniężny'!$L$31:$L$75,'Z5 Wkład niepieniężny'!D$31:D$75,$C$68)</f>
        <v>0</v>
      </c>
      <c r="J74" s="261">
        <f>SUMIFS('Z5 Wkład niepieniężny'!$J$31:$J$85,'Z5 Wkład niepieniężny'!$D$31:$D$85,'Podział budżetu na Partnerów'!$C$68,'Z5 Wkład niepieniężny'!$E$31:$E$85,'Podział budżetu na Partnerów'!$J$14)</f>
        <v>0</v>
      </c>
      <c r="K74" s="274">
        <f>SUMIFS('Z5 Wkład niepieniężny'!$J$31:$J$85,'Z5 Wkład niepieniężny'!$D$31:$D$85,'Podział budżetu na Partnerów'!$C$68,'Z5 Wkład niepieniężny'!$E$31:$E$85,'Podział budżetu na Partnerów'!$K$14)</f>
        <v>0</v>
      </c>
      <c r="L74" s="275">
        <f t="shared" si="9"/>
        <v>0</v>
      </c>
    </row>
    <row r="75" spans="1:15" ht="17" x14ac:dyDescent="0.2">
      <c r="B75" s="155" t="s">
        <v>122</v>
      </c>
      <c r="C75" s="194" t="s">
        <v>87</v>
      </c>
      <c r="D75" s="155" t="s">
        <v>87</v>
      </c>
      <c r="E75" s="237">
        <f>SUMIFS('Z6 Koszty pośrednie'!$G$31:$G$45,'Z6 Koszty pośrednie'!$D$31:$D$45,$C$68)</f>
        <v>0</v>
      </c>
      <c r="F75" s="237">
        <f>SUMIFS('Z6 Koszty pośrednie'!$H$31:$H$45,'Z6 Koszty pośrednie'!$D$31:$D$45,$C$68)</f>
        <v>0</v>
      </c>
      <c r="G75" s="237">
        <f>SUMIFS('Z6 Koszty pośrednie'!$I$31:$I$45,'Z6 Koszty pośrednie'!$D$31:$D$45,$C$68)</f>
        <v>0</v>
      </c>
      <c r="H75" s="237">
        <f>SUMIFS('Z6 Koszty pośrednie'!$J$31:$J$45,'Z6 Koszty pośrednie'!$D$31:$D$45,$C$68)</f>
        <v>0</v>
      </c>
      <c r="I75" s="237">
        <f>SUMIFS('Z6 Koszty pośrednie'!$K$31:$K$45,'Z6 Koszty pośrednie'!$D$31:$D$45,$C$68)</f>
        <v>0</v>
      </c>
      <c r="J75" s="261">
        <v>0</v>
      </c>
      <c r="K75" s="274">
        <f>G75</f>
        <v>0</v>
      </c>
      <c r="L75" s="275">
        <f t="shared" si="9"/>
        <v>0</v>
      </c>
    </row>
    <row r="76" spans="1:15" ht="15" customHeight="1" thickBot="1" x14ac:dyDescent="0.25">
      <c r="B76" s="155"/>
      <c r="C76" s="194"/>
      <c r="D76" s="194"/>
      <c r="E76" s="190"/>
      <c r="F76" s="190"/>
      <c r="G76" s="190"/>
      <c r="H76" s="190"/>
      <c r="I76" s="190"/>
      <c r="J76" s="263"/>
      <c r="K76" s="273"/>
      <c r="L76" s="262"/>
    </row>
    <row r="77" spans="1:15" ht="17" thickBot="1" x14ac:dyDescent="0.25">
      <c r="B77" s="155"/>
      <c r="C77" s="202" t="s">
        <v>81</v>
      </c>
      <c r="D77" s="164"/>
      <c r="E77" s="203">
        <f>SUM(E70:E76)</f>
        <v>0</v>
      </c>
      <c r="F77" s="203">
        <f>SUM(F70:F76)</f>
        <v>0</v>
      </c>
      <c r="G77" s="203">
        <f>SUM(G70:G76)</f>
        <v>0</v>
      </c>
      <c r="H77" s="203">
        <f>SUM(H70:H76)</f>
        <v>0</v>
      </c>
      <c r="I77" s="203">
        <f>SUM(I70:I76)</f>
        <v>0</v>
      </c>
      <c r="J77" s="265">
        <f>J70+J71+J72+J73+J74+J75</f>
        <v>0</v>
      </c>
      <c r="K77" s="266">
        <f>K70+K71+K72+K73+K74+K75</f>
        <v>0</v>
      </c>
      <c r="L77" s="267">
        <f>L70+L71+L72+L73+L74+L75</f>
        <v>0</v>
      </c>
      <c r="N77" s="40">
        <f>SUM(J77:M77)</f>
        <v>0</v>
      </c>
      <c r="O77" t="b">
        <f>N77=G77</f>
        <v>1</v>
      </c>
    </row>
  </sheetData>
  <sheetProtection algorithmName="SHA-512" hashValue="cEnZccQxuQc/ivCQHQ6gR7kEJT5IcQ+MrYSNDFdbhTqAIbk68/aBZnc+531Eioz1HcwK2I4KI7ZWZvo5Z0Ys4A==" saltValue="LRBXB+TtcZoFwSGp5DO01w==" spinCount="100000" sheet="1" formatCells="0" formatColumns="0" formatRows="0"/>
  <mergeCells count="6">
    <mergeCell ref="J68:L68"/>
    <mergeCell ref="J13:L13"/>
    <mergeCell ref="J24:L24"/>
    <mergeCell ref="J35:L35"/>
    <mergeCell ref="J46:L46"/>
    <mergeCell ref="J57:L57"/>
  </mergeCells>
  <pageMargins left="0.25" right="0.25" top="0.75" bottom="0.75" header="0.3" footer="0.3"/>
  <pageSetup paperSize="9" scale="54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76"/>
  <sheetViews>
    <sheetView showGridLines="0" topLeftCell="A23" zoomScale="90" zoomScaleNormal="90" workbookViewId="0">
      <selection activeCell="G31" sqref="G31:H31"/>
    </sheetView>
  </sheetViews>
  <sheetFormatPr baseColWidth="10" defaultColWidth="10.83203125" defaultRowHeight="16" x14ac:dyDescent="0.2"/>
  <cols>
    <col min="1" max="1" width="5.33203125" style="20" customWidth="1"/>
    <col min="2" max="2" width="25.5" style="20" customWidth="1"/>
    <col min="3" max="3" width="11.6640625" style="20" customWidth="1"/>
    <col min="4" max="4" width="26.33203125" style="20" customWidth="1"/>
    <col min="5" max="5" width="24" style="94" customWidth="1"/>
    <col min="6" max="6" width="18.33203125" style="20" customWidth="1"/>
    <col min="7" max="8" width="25.1640625" style="20" customWidth="1"/>
    <col min="9" max="9" width="19.83203125" style="20" bestFit="1" customWidth="1"/>
    <col min="10" max="10" width="23.6640625" style="20" customWidth="1"/>
    <col min="11" max="11" width="19.83203125" style="20" customWidth="1"/>
    <col min="12" max="12" width="14.83203125" style="20" customWidth="1"/>
    <col min="13" max="13" width="19.5" style="20" customWidth="1"/>
    <col min="14" max="14" width="23.83203125" style="20" customWidth="1"/>
    <col min="15" max="15" width="21.33203125" style="20" customWidth="1"/>
    <col min="16" max="17" width="26.1640625" style="20" customWidth="1"/>
    <col min="18" max="18" width="22.5" style="20" customWidth="1"/>
    <col min="19" max="16384" width="10.83203125" style="20"/>
  </cols>
  <sheetData>
    <row r="1" spans="2:30" ht="17" hidden="1" thickBot="1" x14ac:dyDescent="0.25">
      <c r="K1" s="95"/>
      <c r="L1" s="20" t="s">
        <v>385</v>
      </c>
      <c r="M1" s="20" t="s">
        <v>385</v>
      </c>
      <c r="N1" s="20" t="s">
        <v>385</v>
      </c>
      <c r="O1" s="20" t="s">
        <v>385</v>
      </c>
      <c r="Q1" s="95"/>
      <c r="R1" s="20" t="s">
        <v>363</v>
      </c>
      <c r="S1" s="20" t="s">
        <v>439</v>
      </c>
      <c r="T1" s="20" t="s">
        <v>363</v>
      </c>
      <c r="U1" s="20" t="s">
        <v>363</v>
      </c>
      <c r="V1" s="20" t="s">
        <v>363</v>
      </c>
      <c r="W1" s="20" t="s">
        <v>363</v>
      </c>
      <c r="Y1" s="20" t="s">
        <v>364</v>
      </c>
      <c r="Z1" s="20" t="s">
        <v>364</v>
      </c>
      <c r="AA1" s="20" t="s">
        <v>364</v>
      </c>
      <c r="AB1" s="20" t="s">
        <v>364</v>
      </c>
      <c r="AC1" s="20" t="s">
        <v>364</v>
      </c>
      <c r="AD1" s="20" t="s">
        <v>364</v>
      </c>
    </row>
    <row r="2" spans="2:30" ht="18" hidden="1" thickBot="1" x14ac:dyDescent="0.25">
      <c r="B2" s="96"/>
      <c r="C2" s="97" t="s">
        <v>155</v>
      </c>
      <c r="D2" s="56"/>
      <c r="E2" s="98" t="s">
        <v>173</v>
      </c>
      <c r="F2" s="99" t="s">
        <v>155</v>
      </c>
      <c r="G2" s="96" t="s">
        <v>179</v>
      </c>
      <c r="H2" s="97" t="s">
        <v>184</v>
      </c>
      <c r="I2" s="97" t="s">
        <v>376</v>
      </c>
      <c r="J2" s="100" t="s">
        <v>377</v>
      </c>
      <c r="K2" s="95"/>
      <c r="M2" s="101" t="str">
        <f>G2</f>
        <v>Bez pomocy</v>
      </c>
      <c r="N2" s="101" t="str">
        <f>H2</f>
        <v>pomoc de minimis</v>
      </c>
      <c r="O2" s="101" t="str">
        <f>I2</f>
        <v>Art. 38a ust. 11, 14 i 15</v>
      </c>
      <c r="P2" s="101" t="str">
        <f>J2</f>
        <v>Art. 38a ust. 12, 14 i 15</v>
      </c>
      <c r="Q2" s="95"/>
      <c r="S2" s="101" t="str">
        <f>M2</f>
        <v>Bez pomocy</v>
      </c>
      <c r="T2" s="101" t="str">
        <f>N2</f>
        <v>pomoc de minimis</v>
      </c>
      <c r="U2" s="101" t="str">
        <f>O2</f>
        <v>Art. 38a ust. 11, 14 i 15</v>
      </c>
      <c r="V2" s="101" t="str">
        <f>P2</f>
        <v>Art. 38a ust. 12, 14 i 15</v>
      </c>
      <c r="X2" s="95"/>
      <c r="Z2" s="101" t="str">
        <f>S2</f>
        <v>Bez pomocy</v>
      </c>
      <c r="AA2" s="101" t="str">
        <f t="shared" ref="AA2:AC2" si="0">T2</f>
        <v>pomoc de minimis</v>
      </c>
      <c r="AB2" s="101" t="str">
        <f t="shared" si="0"/>
        <v>Art. 38a ust. 11, 14 i 15</v>
      </c>
      <c r="AC2" s="101" t="str">
        <f t="shared" si="0"/>
        <v>Art. 38a ust. 12, 14 i 15</v>
      </c>
    </row>
    <row r="3" spans="2:30" ht="17" hidden="1" x14ac:dyDescent="0.2">
      <c r="B3" s="66" t="s">
        <v>187</v>
      </c>
      <c r="C3" s="102" t="str">
        <f>IF('Dane wejściowe'!C21="","",'Dane wejściowe'!C21)</f>
        <v/>
      </c>
      <c r="D3" s="66" t="str">
        <f>'Dane wejściowe'!B46</f>
        <v>Obiekt 1</v>
      </c>
      <c r="E3" s="67" t="str">
        <f>IF('Dane wejściowe'!C46="","",'Dane wejściowe'!C46)</f>
        <v/>
      </c>
      <c r="F3" s="103" t="str">
        <f>IF('Dane wejściowe'!D46="","",'Dane wejściowe'!D46)</f>
        <v/>
      </c>
      <c r="G3" s="70">
        <f>'Dane wejściowe'!E36</f>
        <v>0.8</v>
      </c>
      <c r="H3" s="20">
        <f>'Dane wejściowe'!F36</f>
        <v>0.7</v>
      </c>
      <c r="I3" s="20">
        <f>'Dane wejściowe'!G36</f>
        <v>0</v>
      </c>
      <c r="J3" s="104">
        <f>'Dane wejściowe'!H36</f>
        <v>0</v>
      </c>
      <c r="K3" s="95"/>
      <c r="L3" s="20" t="s">
        <v>193</v>
      </c>
      <c r="M3" s="20">
        <f>SUMIFS($G$31:$G$84,$E$31:$E$84,M$2,$C$31:$C$84,$D3)</f>
        <v>0</v>
      </c>
      <c r="N3" s="20">
        <f>SUMIFS($G$31:$G$84,$E$31:$E$84,N$2,$C$31:$C$84,$D3)</f>
        <v>0</v>
      </c>
      <c r="O3" s="20">
        <f>SUMIFS($G$31:$G$84,$E$31:$E$84,O$2,$C$31:$C$84,$D3)</f>
        <v>0</v>
      </c>
      <c r="P3" s="20">
        <f>SUMIFS($G$31:$G$84,$E$31:$E$84,P$2,$C$31:$C$84,$D3)</f>
        <v>0</v>
      </c>
      <c r="Q3" s="95"/>
      <c r="S3" s="20">
        <f t="shared" ref="S3:V17" si="1">SUMIFS($H$31:$H$84,$E$31:$E$84,S$2,$C$31:$C$84,$D3)</f>
        <v>0</v>
      </c>
      <c r="T3" s="20">
        <f t="shared" si="1"/>
        <v>0</v>
      </c>
      <c r="U3" s="20">
        <f t="shared" si="1"/>
        <v>0</v>
      </c>
      <c r="V3" s="20">
        <f t="shared" si="1"/>
        <v>0</v>
      </c>
      <c r="X3" s="95"/>
      <c r="Z3" s="20">
        <f t="shared" ref="Z3:AC17" si="2">SUMIFS($I$31:$I$84,$E$31:$E$84,Z$2,$C$31:$C$84,$D3)</f>
        <v>0</v>
      </c>
      <c r="AA3" s="20">
        <f t="shared" si="2"/>
        <v>0</v>
      </c>
      <c r="AB3" s="20">
        <f t="shared" si="2"/>
        <v>0</v>
      </c>
      <c r="AC3" s="20">
        <f t="shared" si="2"/>
        <v>0</v>
      </c>
    </row>
    <row r="4" spans="2:30" ht="17" hidden="1" x14ac:dyDescent="0.2">
      <c r="B4" s="70" t="s">
        <v>145</v>
      </c>
      <c r="C4" s="104" t="str">
        <f>IF('Dane wejściowe'!C22="","",'Dane wejściowe'!C22)</f>
        <v/>
      </c>
      <c r="D4" s="70" t="str">
        <f>'Dane wejściowe'!B47</f>
        <v>Obiekt 2</v>
      </c>
      <c r="E4" s="20" t="str">
        <f>IF('Dane wejściowe'!C47="","",'Dane wejściowe'!C47)</f>
        <v/>
      </c>
      <c r="F4" s="105" t="str">
        <f>IF('Dane wejściowe'!D47="","",'Dane wejściowe'!D47)</f>
        <v/>
      </c>
      <c r="G4" s="70">
        <f>'Dane wejściowe'!E37</f>
        <v>0.8</v>
      </c>
      <c r="H4" s="20">
        <f>'Dane wejściowe'!F37</f>
        <v>0.7</v>
      </c>
      <c r="I4" s="20">
        <f>'Dane wejściowe'!G37</f>
        <v>0</v>
      </c>
      <c r="J4" s="104">
        <f>'Dane wejściowe'!H37</f>
        <v>0</v>
      </c>
      <c r="K4" s="95"/>
      <c r="L4" s="20" t="s">
        <v>194</v>
      </c>
      <c r="M4" s="20">
        <f t="shared" ref="M4:M17" si="3">SUMIFS($G$31:$G$84,$E$31:$E$84,$M$2,$C$31:$C$84,$D4)</f>
        <v>0</v>
      </c>
      <c r="N4" s="20">
        <f t="shared" ref="N4:P17" si="4">SUMIFS($G$31:$G$84,$E$31:$E$84,N$2,$C$31:$C$84,$D4)</f>
        <v>0</v>
      </c>
      <c r="O4" s="20">
        <f t="shared" si="4"/>
        <v>0</v>
      </c>
      <c r="P4" s="20">
        <f t="shared" si="4"/>
        <v>0</v>
      </c>
      <c r="Q4" s="95"/>
      <c r="S4" s="20">
        <f t="shared" si="1"/>
        <v>0</v>
      </c>
      <c r="T4" s="20">
        <f t="shared" si="1"/>
        <v>0</v>
      </c>
      <c r="U4" s="20">
        <f t="shared" si="1"/>
        <v>0</v>
      </c>
      <c r="V4" s="20">
        <f t="shared" si="1"/>
        <v>0</v>
      </c>
      <c r="X4" s="95"/>
      <c r="Z4" s="20">
        <f t="shared" si="2"/>
        <v>0</v>
      </c>
      <c r="AA4" s="20">
        <f t="shared" si="2"/>
        <v>0</v>
      </c>
      <c r="AB4" s="20">
        <f t="shared" si="2"/>
        <v>0</v>
      </c>
      <c r="AC4" s="20">
        <f t="shared" si="2"/>
        <v>0</v>
      </c>
    </row>
    <row r="5" spans="2:30" ht="17" hidden="1" x14ac:dyDescent="0.2">
      <c r="B5" s="70" t="s">
        <v>146</v>
      </c>
      <c r="C5" s="104" t="str">
        <f>IF('Dane wejściowe'!C23="","",'Dane wejściowe'!C23)</f>
        <v/>
      </c>
      <c r="D5" s="70" t="str">
        <f>'Dane wejściowe'!B48</f>
        <v>Obiekt 3</v>
      </c>
      <c r="E5" s="20" t="str">
        <f>IF('Dane wejściowe'!C48="","",'Dane wejściowe'!C48)</f>
        <v/>
      </c>
      <c r="F5" s="105" t="str">
        <f>IF('Dane wejściowe'!D48="","",'Dane wejściowe'!D48)</f>
        <v/>
      </c>
      <c r="G5" s="70">
        <f>'Dane wejściowe'!E38</f>
        <v>0.8</v>
      </c>
      <c r="H5" s="20">
        <f>'Dane wejściowe'!F38</f>
        <v>0.7</v>
      </c>
      <c r="I5" s="20">
        <f>'Dane wejściowe'!G38</f>
        <v>0</v>
      </c>
      <c r="J5" s="104">
        <f>'Dane wejściowe'!H38</f>
        <v>0</v>
      </c>
      <c r="K5" s="95"/>
      <c r="M5" s="20">
        <f t="shared" si="3"/>
        <v>0</v>
      </c>
      <c r="N5" s="20">
        <f t="shared" si="4"/>
        <v>0</v>
      </c>
      <c r="O5" s="20">
        <f t="shared" si="4"/>
        <v>0</v>
      </c>
      <c r="P5" s="20">
        <f t="shared" si="4"/>
        <v>0</v>
      </c>
      <c r="Q5" s="95"/>
      <c r="S5" s="20">
        <f t="shared" si="1"/>
        <v>0</v>
      </c>
      <c r="T5" s="20">
        <f t="shared" si="1"/>
        <v>0</v>
      </c>
      <c r="U5" s="20">
        <f t="shared" si="1"/>
        <v>0</v>
      </c>
      <c r="V5" s="20">
        <f t="shared" si="1"/>
        <v>0</v>
      </c>
      <c r="X5" s="95"/>
      <c r="Z5" s="20">
        <f t="shared" si="2"/>
        <v>0</v>
      </c>
      <c r="AA5" s="20">
        <f t="shared" si="2"/>
        <v>0</v>
      </c>
      <c r="AB5" s="20">
        <f t="shared" si="2"/>
        <v>0</v>
      </c>
      <c r="AC5" s="20">
        <f t="shared" si="2"/>
        <v>0</v>
      </c>
    </row>
    <row r="6" spans="2:30" ht="17" hidden="1" x14ac:dyDescent="0.2">
      <c r="B6" s="70" t="s">
        <v>147</v>
      </c>
      <c r="C6" s="104" t="str">
        <f>IF('Dane wejściowe'!C24="","",'Dane wejściowe'!C24)</f>
        <v/>
      </c>
      <c r="D6" s="70" t="str">
        <f>'Dane wejściowe'!B49</f>
        <v>Obiekt 4</v>
      </c>
      <c r="E6" s="20" t="str">
        <f>IF('Dane wejściowe'!C49="","",'Dane wejściowe'!C49)</f>
        <v/>
      </c>
      <c r="F6" s="105" t="str">
        <f>IF('Dane wejściowe'!D49="","",'Dane wejściowe'!D49)</f>
        <v/>
      </c>
      <c r="G6" s="70">
        <f>'Dane wejściowe'!E39</f>
        <v>0.8</v>
      </c>
      <c r="H6" s="20">
        <f>'Dane wejściowe'!F39</f>
        <v>0.7</v>
      </c>
      <c r="I6" s="20">
        <f>'Dane wejściowe'!G39</f>
        <v>0</v>
      </c>
      <c r="J6" s="104">
        <f>'Dane wejściowe'!H39</f>
        <v>0</v>
      </c>
      <c r="K6" s="95"/>
      <c r="M6" s="20">
        <f t="shared" si="3"/>
        <v>0</v>
      </c>
      <c r="N6" s="20">
        <f t="shared" si="4"/>
        <v>0</v>
      </c>
      <c r="O6" s="20">
        <f t="shared" si="4"/>
        <v>0</v>
      </c>
      <c r="P6" s="20">
        <f t="shared" si="4"/>
        <v>0</v>
      </c>
      <c r="Q6" s="95"/>
      <c r="S6" s="20">
        <f t="shared" si="1"/>
        <v>0</v>
      </c>
      <c r="T6" s="20">
        <f t="shared" si="1"/>
        <v>0</v>
      </c>
      <c r="U6" s="20">
        <f t="shared" si="1"/>
        <v>0</v>
      </c>
      <c r="V6" s="20">
        <f t="shared" si="1"/>
        <v>0</v>
      </c>
      <c r="X6" s="95"/>
      <c r="Z6" s="20">
        <f t="shared" si="2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</row>
    <row r="7" spans="2:30" ht="17" hidden="1" x14ac:dyDescent="0.2">
      <c r="B7" s="70" t="s">
        <v>148</v>
      </c>
      <c r="C7" s="104" t="str">
        <f>IF('Dane wejściowe'!C25="","",'Dane wejściowe'!C25)</f>
        <v/>
      </c>
      <c r="D7" s="70" t="str">
        <f>'Dane wejściowe'!B50</f>
        <v>Obiekt 5</v>
      </c>
      <c r="E7" s="20" t="str">
        <f>IF('Dane wejściowe'!C50="","",'Dane wejściowe'!C50)</f>
        <v/>
      </c>
      <c r="F7" s="105" t="str">
        <f>IF('Dane wejściowe'!D50="","",'Dane wejściowe'!D50)</f>
        <v/>
      </c>
      <c r="G7" s="70">
        <f>'Dane wejściowe'!E40</f>
        <v>0.8</v>
      </c>
      <c r="H7" s="20">
        <f>'Dane wejściowe'!F40</f>
        <v>0.7</v>
      </c>
      <c r="I7" s="20">
        <f>'Dane wejściowe'!G40</f>
        <v>0</v>
      </c>
      <c r="J7" s="104">
        <f>'Dane wejściowe'!H40</f>
        <v>0</v>
      </c>
      <c r="K7" s="95"/>
      <c r="M7" s="20">
        <f t="shared" si="3"/>
        <v>0</v>
      </c>
      <c r="N7" s="20">
        <f t="shared" si="4"/>
        <v>0</v>
      </c>
      <c r="O7" s="20">
        <f t="shared" si="4"/>
        <v>0</v>
      </c>
      <c r="P7" s="20">
        <f t="shared" si="4"/>
        <v>0</v>
      </c>
      <c r="Q7" s="95"/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X7" s="95"/>
      <c r="Z7" s="20">
        <f t="shared" si="2"/>
        <v>0</v>
      </c>
      <c r="AA7" s="20">
        <f t="shared" si="2"/>
        <v>0</v>
      </c>
      <c r="AB7" s="20">
        <f t="shared" si="2"/>
        <v>0</v>
      </c>
      <c r="AC7" s="20">
        <f t="shared" si="2"/>
        <v>0</v>
      </c>
    </row>
    <row r="8" spans="2:30" ht="17" hidden="1" x14ac:dyDescent="0.2">
      <c r="B8" s="70" t="s">
        <v>149</v>
      </c>
      <c r="C8" s="104" t="str">
        <f>IF('Dane wejściowe'!C26="","",'Dane wejściowe'!C26)</f>
        <v/>
      </c>
      <c r="D8" s="70" t="str">
        <f>'Dane wejściowe'!B51</f>
        <v>Obiekt 6</v>
      </c>
      <c r="E8" s="20" t="str">
        <f>IF('Dane wejściowe'!C51="","",'Dane wejściowe'!C51)</f>
        <v/>
      </c>
      <c r="F8" s="105" t="str">
        <f>IF('Dane wejściowe'!D51="","",'Dane wejściowe'!D51)</f>
        <v/>
      </c>
      <c r="G8" s="70">
        <f>'Dane wejściowe'!E41</f>
        <v>0.8</v>
      </c>
      <c r="H8" s="20">
        <f>'Dane wejściowe'!F41</f>
        <v>0.7</v>
      </c>
      <c r="I8" s="20">
        <f>'Dane wejściowe'!G41</f>
        <v>0</v>
      </c>
      <c r="J8" s="104">
        <f>'Dane wejściowe'!H41</f>
        <v>0</v>
      </c>
      <c r="K8" s="95"/>
      <c r="M8" s="20">
        <f t="shared" si="3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95"/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X8" s="95"/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</row>
    <row r="9" spans="2:30" ht="17" hidden="1" x14ac:dyDescent="0.2">
      <c r="B9" s="70" t="s">
        <v>150</v>
      </c>
      <c r="C9" s="104" t="str">
        <f>IF('Dane wejściowe'!C27="","",'Dane wejściowe'!C27)</f>
        <v/>
      </c>
      <c r="D9" s="70" t="str">
        <f>'Dane wejściowe'!B52</f>
        <v>Obiekt 7</v>
      </c>
      <c r="E9" s="20" t="str">
        <f>IF('Dane wejściowe'!C52="","",'Dane wejściowe'!C52)</f>
        <v/>
      </c>
      <c r="F9" s="105" t="str">
        <f>IF('Dane wejściowe'!D52="","",'Dane wejściowe'!D52)</f>
        <v/>
      </c>
      <c r="G9" s="70">
        <f>'Dane wejściowe'!E14</f>
        <v>0</v>
      </c>
      <c r="H9" s="20">
        <f>'Dane wejściowe'!F14</f>
        <v>0</v>
      </c>
      <c r="I9" s="20">
        <f>'Dane wejściowe'!G14</f>
        <v>0</v>
      </c>
      <c r="J9" s="104">
        <f>'Dane wejściowe'!H14</f>
        <v>0</v>
      </c>
      <c r="K9" s="95"/>
      <c r="M9" s="20">
        <f t="shared" si="3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95"/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X9" s="95"/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</row>
    <row r="10" spans="2:30" ht="17" hidden="1" x14ac:dyDescent="0.2">
      <c r="B10" s="70" t="s">
        <v>151</v>
      </c>
      <c r="C10" s="104" t="str">
        <f>IF('Dane wejściowe'!C28="","",'Dane wejściowe'!C28)</f>
        <v/>
      </c>
      <c r="D10" s="70" t="str">
        <f>'Dane wejściowe'!B53</f>
        <v>Obiekt 8</v>
      </c>
      <c r="E10" s="20" t="str">
        <f>IF('Dane wejściowe'!C53="","",'Dane wejściowe'!C53)</f>
        <v/>
      </c>
      <c r="F10" s="105" t="str">
        <f>IF('Dane wejściowe'!D53="","",'Dane wejściowe'!D53)</f>
        <v/>
      </c>
      <c r="G10" s="70">
        <f>'Dane wejściowe'!E15</f>
        <v>0</v>
      </c>
      <c r="H10" s="20">
        <f>'Dane wejściowe'!F15</f>
        <v>0</v>
      </c>
      <c r="I10" s="20">
        <f>'Dane wejściowe'!G15</f>
        <v>0</v>
      </c>
      <c r="J10" s="104">
        <f>'Dane wejściowe'!H15</f>
        <v>0</v>
      </c>
      <c r="K10" s="95"/>
      <c r="M10" s="20">
        <f t="shared" si="3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95"/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X10" s="95"/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</row>
    <row r="11" spans="2:30" ht="17" hidden="1" x14ac:dyDescent="0.2">
      <c r="B11" s="70" t="s">
        <v>152</v>
      </c>
      <c r="C11" s="104" t="str">
        <f>IF('Dane wejściowe'!C29="","",'Dane wejściowe'!C29)</f>
        <v/>
      </c>
      <c r="D11" s="70" t="str">
        <f>'Dane wejściowe'!B54</f>
        <v>Obiekt 9</v>
      </c>
      <c r="E11" s="20" t="str">
        <f>IF('Dane wejściowe'!C54="","",'Dane wejściowe'!C54)</f>
        <v/>
      </c>
      <c r="F11" s="105" t="str">
        <f>IF('Dane wejściowe'!D54="","",'Dane wejściowe'!D54)</f>
        <v/>
      </c>
      <c r="G11" s="70">
        <f>'Dane wejściowe'!E16</f>
        <v>0</v>
      </c>
      <c r="H11" s="20">
        <f>'Dane wejściowe'!F16</f>
        <v>0</v>
      </c>
      <c r="I11" s="20">
        <f>'Dane wejściowe'!G16</f>
        <v>0</v>
      </c>
      <c r="J11" s="104">
        <f>'Dane wejściowe'!H16</f>
        <v>0</v>
      </c>
      <c r="K11" s="95"/>
      <c r="M11" s="20">
        <f t="shared" si="3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95"/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X11" s="95"/>
      <c r="Z11" s="20">
        <f t="shared" si="2"/>
        <v>0</v>
      </c>
      <c r="AA11" s="20">
        <f t="shared" si="2"/>
        <v>0</v>
      </c>
      <c r="AB11" s="20">
        <f t="shared" si="2"/>
        <v>0</v>
      </c>
      <c r="AC11" s="20">
        <f t="shared" si="2"/>
        <v>0</v>
      </c>
    </row>
    <row r="12" spans="2:30" ht="17" hidden="1" x14ac:dyDescent="0.2">
      <c r="B12" s="70" t="s">
        <v>153</v>
      </c>
      <c r="C12" s="104" t="str">
        <f>IF('Dane wejściowe'!C30="","",'Dane wejściowe'!C30)</f>
        <v/>
      </c>
      <c r="D12" s="70" t="str">
        <f>'Dane wejściowe'!B55</f>
        <v>Obiekt 10</v>
      </c>
      <c r="E12" s="20" t="str">
        <f>IF('Dane wejściowe'!C55="","",'Dane wejściowe'!C55)</f>
        <v/>
      </c>
      <c r="F12" s="105" t="str">
        <f>IF('Dane wejściowe'!D55="","",'Dane wejściowe'!D55)</f>
        <v/>
      </c>
      <c r="G12" s="70">
        <f>'Dane wejściowe'!E17</f>
        <v>0</v>
      </c>
      <c r="H12" s="20">
        <f>'Dane wejściowe'!F17</f>
        <v>0</v>
      </c>
      <c r="I12" s="20">
        <f>'Dane wejściowe'!G17</f>
        <v>0</v>
      </c>
      <c r="J12" s="104">
        <f>'Dane wejściowe'!H17</f>
        <v>0</v>
      </c>
      <c r="K12" s="95"/>
      <c r="M12" s="20">
        <f t="shared" si="3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95"/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X12" s="95"/>
      <c r="Z12" s="20">
        <f t="shared" si="2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</row>
    <row r="13" spans="2:30" ht="18" hidden="1" thickBot="1" x14ac:dyDescent="0.25">
      <c r="B13" s="75" t="s">
        <v>154</v>
      </c>
      <c r="C13" s="106" t="str">
        <f>IF('Dane wejściowe'!C31="","",'Dane wejściowe'!C31)</f>
        <v/>
      </c>
      <c r="D13" s="70" t="str">
        <f>'Dane wejściowe'!B56</f>
        <v>Obiekt 11</v>
      </c>
      <c r="E13" s="20" t="str">
        <f>IF('Dane wejściowe'!C56="","",'Dane wejściowe'!C56)</f>
        <v/>
      </c>
      <c r="F13" s="105" t="str">
        <f>IF('Dane wejściowe'!D56="","",'Dane wejściowe'!D56)</f>
        <v/>
      </c>
      <c r="G13" s="75">
        <f>'Dane wejściowe'!E18</f>
        <v>0</v>
      </c>
      <c r="H13" s="76">
        <f>'Dane wejściowe'!F18</f>
        <v>0</v>
      </c>
      <c r="I13" s="76">
        <f>'Dane wejściowe'!G18</f>
        <v>0</v>
      </c>
      <c r="J13" s="106">
        <f>'Dane wejściowe'!H18</f>
        <v>0</v>
      </c>
      <c r="K13" s="95"/>
      <c r="M13" s="20">
        <f t="shared" si="3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95"/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X13" s="95"/>
      <c r="Z13" s="20">
        <f t="shared" si="2"/>
        <v>0</v>
      </c>
      <c r="AA13" s="20">
        <f t="shared" si="2"/>
        <v>0</v>
      </c>
      <c r="AB13" s="20">
        <f t="shared" si="2"/>
        <v>0</v>
      </c>
      <c r="AC13" s="20">
        <f t="shared" si="2"/>
        <v>0</v>
      </c>
    </row>
    <row r="14" spans="2:30" ht="17" hidden="1" x14ac:dyDescent="0.2">
      <c r="D14" s="70" t="str">
        <f>'Dane wejściowe'!B57</f>
        <v>Obiekt 12</v>
      </c>
      <c r="E14" s="20" t="str">
        <f>IF('Dane wejściowe'!C57="","",'Dane wejściowe'!C57)</f>
        <v/>
      </c>
      <c r="F14" s="105" t="str">
        <f>IF('Dane wejściowe'!D57="","",'Dane wejściowe'!D57)</f>
        <v/>
      </c>
      <c r="K14" s="95"/>
      <c r="M14" s="20">
        <f t="shared" si="3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95"/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X14" s="95"/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</row>
    <row r="15" spans="2:30" ht="17" hidden="1" x14ac:dyDescent="0.2">
      <c r="D15" s="70" t="str">
        <f>'Dane wejściowe'!B58</f>
        <v>Obiekt 13</v>
      </c>
      <c r="E15" s="20" t="str">
        <f>IF('Dane wejściowe'!C58="","",'Dane wejściowe'!C58)</f>
        <v/>
      </c>
      <c r="F15" s="105" t="str">
        <f>IF('Dane wejściowe'!D58="","",'Dane wejściowe'!D58)</f>
        <v/>
      </c>
      <c r="K15" s="95"/>
      <c r="M15" s="20">
        <f t="shared" si="3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95"/>
      <c r="S15" s="20">
        <f t="shared" si="1"/>
        <v>0</v>
      </c>
      <c r="T15" s="20">
        <f t="shared" si="1"/>
        <v>0</v>
      </c>
      <c r="U15" s="20">
        <f t="shared" si="1"/>
        <v>0</v>
      </c>
      <c r="V15" s="20">
        <f t="shared" si="1"/>
        <v>0</v>
      </c>
      <c r="X15" s="95"/>
      <c r="Z15" s="20">
        <f t="shared" si="2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</row>
    <row r="16" spans="2:30" ht="17" hidden="1" x14ac:dyDescent="0.2">
      <c r="D16" s="70" t="str">
        <f>'Dane wejściowe'!B59</f>
        <v>Obiekt 14</v>
      </c>
      <c r="E16" s="20" t="str">
        <f>IF('Dane wejściowe'!C59="","",'Dane wejściowe'!C59)</f>
        <v/>
      </c>
      <c r="F16" s="105" t="str">
        <f>IF('Dane wejściowe'!D59="","",'Dane wejściowe'!D59)</f>
        <v/>
      </c>
      <c r="K16" s="95"/>
      <c r="M16" s="20">
        <f t="shared" si="3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95"/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X16" s="95"/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</row>
    <row r="17" spans="1:29" ht="18" hidden="1" thickBot="1" x14ac:dyDescent="0.25">
      <c r="B17" s="20" t="s">
        <v>217</v>
      </c>
      <c r="D17" s="75" t="str">
        <f>'Dane wejściowe'!B60</f>
        <v>Obiekt 15</v>
      </c>
      <c r="E17" s="76" t="str">
        <f>IF('Dane wejściowe'!C60="","",'Dane wejściowe'!C60)</f>
        <v/>
      </c>
      <c r="F17" s="107" t="str">
        <f>IF('Dane wejściowe'!D60="","",'Dane wejściowe'!D60)</f>
        <v/>
      </c>
      <c r="K17" s="95"/>
      <c r="M17" s="20">
        <f t="shared" si="3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95"/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X17" s="95"/>
      <c r="Z17" s="20">
        <f t="shared" si="2"/>
        <v>0</v>
      </c>
      <c r="AA17" s="20">
        <f t="shared" si="2"/>
        <v>0</v>
      </c>
      <c r="AB17" s="20">
        <f t="shared" si="2"/>
        <v>0</v>
      </c>
      <c r="AC17" s="20">
        <f t="shared" si="2"/>
        <v>0</v>
      </c>
    </row>
    <row r="18" spans="1:29" ht="17" hidden="1" x14ac:dyDescent="0.2">
      <c r="B18" s="82" t="str">
        <f>Podmioty!C23</f>
        <v>Bez pomocy</v>
      </c>
      <c r="E18" s="20"/>
      <c r="F18" s="94"/>
      <c r="K18" s="95"/>
      <c r="L18" s="108" t="s">
        <v>365</v>
      </c>
      <c r="M18" s="33">
        <f>SUM(M3:M17)</f>
        <v>0</v>
      </c>
      <c r="N18" s="33">
        <f>SUM(N3:N17)</f>
        <v>0</v>
      </c>
      <c r="O18" s="33">
        <f>SUM(O3:O17)</f>
        <v>0</v>
      </c>
      <c r="P18" s="33">
        <f>SUM(P3:P17)</f>
        <v>0</v>
      </c>
      <c r="Q18" s="95"/>
      <c r="R18" s="33" t="s">
        <v>366</v>
      </c>
      <c r="S18" s="33">
        <f>SUM(S3:S17)</f>
        <v>0</v>
      </c>
      <c r="T18" s="33">
        <f>SUM(T3:T17)</f>
        <v>0</v>
      </c>
      <c r="U18" s="33">
        <f>SUM(U3:U17)</f>
        <v>0</v>
      </c>
      <c r="V18" s="33">
        <f>SUM(V3:V17)</f>
        <v>0</v>
      </c>
      <c r="X18" s="95"/>
      <c r="Y18" s="33" t="s">
        <v>367</v>
      </c>
      <c r="Z18" s="33">
        <f>SUM(Z3:Z17)</f>
        <v>0</v>
      </c>
      <c r="AA18" s="33">
        <f>SUM(AA3:AA17)</f>
        <v>0</v>
      </c>
      <c r="AB18" s="33">
        <f>SUM(AB3:AB17)</f>
        <v>0</v>
      </c>
      <c r="AC18" s="33">
        <f>SUM(AC3:AC17)</f>
        <v>0</v>
      </c>
    </row>
    <row r="19" spans="1:29" ht="17" hidden="1" x14ac:dyDescent="0.2">
      <c r="B19" s="82" t="str">
        <f>Podmioty!C24</f>
        <v>pomoc de minimis</v>
      </c>
      <c r="D19" s="25"/>
      <c r="E19" s="25"/>
      <c r="F19" s="109"/>
      <c r="K19" s="95"/>
      <c r="L19" s="20" t="s">
        <v>370</v>
      </c>
      <c r="M19" s="20">
        <f>SUM(M18:Q18)</f>
        <v>0</v>
      </c>
      <c r="Q19" s="95"/>
      <c r="R19" s="20" t="s">
        <v>370</v>
      </c>
      <c r="S19" s="20">
        <f>SUM(S18:X18)</f>
        <v>0</v>
      </c>
      <c r="X19" s="95"/>
      <c r="Y19" s="20" t="s">
        <v>370</v>
      </c>
      <c r="Z19" s="20">
        <f>SUM(Z18:AD18)</f>
        <v>0</v>
      </c>
    </row>
    <row r="20" spans="1:29" ht="17" hidden="1" x14ac:dyDescent="0.2">
      <c r="B20" s="82" t="str">
        <f>Podmioty!C25</f>
        <v>Art. 38a ust. 11, 14 i 15</v>
      </c>
      <c r="D20" s="25"/>
      <c r="E20" s="25"/>
      <c r="F20" s="109"/>
      <c r="K20" s="95"/>
      <c r="M20" s="20" t="b">
        <f>M19=G30</f>
        <v>1</v>
      </c>
      <c r="S20" s="20" t="b">
        <f>S19=H30</f>
        <v>1</v>
      </c>
      <c r="Z20" s="20" t="b">
        <f>Z19=I30</f>
        <v>1</v>
      </c>
    </row>
    <row r="21" spans="1:29" ht="17" hidden="1" x14ac:dyDescent="0.2">
      <c r="B21" s="82" t="str">
        <f>Podmioty!C26</f>
        <v>Art. 38a ust. 12, 14 i 15</v>
      </c>
      <c r="D21" s="25"/>
      <c r="E21" s="25"/>
      <c r="F21" s="109"/>
    </row>
    <row r="22" spans="1:29" hidden="1" x14ac:dyDescent="0.2">
      <c r="D22" s="25"/>
      <c r="E22" s="25"/>
      <c r="F22" s="109"/>
    </row>
    <row r="23" spans="1:29" s="110" customFormat="1" ht="24" x14ac:dyDescent="0.2">
      <c r="B23" s="111" t="s">
        <v>115</v>
      </c>
      <c r="C23" s="111"/>
      <c r="D23" s="112" t="s">
        <v>221</v>
      </c>
      <c r="E23" s="113"/>
      <c r="F23" s="20"/>
      <c r="G23" s="20"/>
      <c r="H23" s="20"/>
      <c r="I23" s="20"/>
      <c r="J23" s="20"/>
      <c r="K23" s="20"/>
      <c r="L23" s="20"/>
      <c r="M23" s="20"/>
    </row>
    <row r="24" spans="1:29" x14ac:dyDescent="0.2">
      <c r="D24" s="25"/>
      <c r="E24" s="109"/>
      <c r="F24" s="25"/>
    </row>
    <row r="25" spans="1:29" ht="24" x14ac:dyDescent="0.2">
      <c r="A25" s="114"/>
      <c r="B25" s="114" t="s">
        <v>66</v>
      </c>
      <c r="C25" s="114"/>
      <c r="D25" s="115" t="s">
        <v>8</v>
      </c>
      <c r="E25" s="116"/>
      <c r="F25" s="25"/>
      <c r="J25" s="89"/>
      <c r="K25" s="89"/>
    </row>
    <row r="26" spans="1:29" ht="24" x14ac:dyDescent="0.2">
      <c r="A26" s="114"/>
      <c r="B26" s="114"/>
      <c r="C26" s="114"/>
      <c r="D26" s="115"/>
      <c r="E26" s="116"/>
      <c r="F26" s="25"/>
      <c r="J26" s="89"/>
      <c r="K26" s="89"/>
    </row>
    <row r="27" spans="1:29" ht="21" x14ac:dyDescent="0.2">
      <c r="B27" s="117" t="s">
        <v>263</v>
      </c>
      <c r="D27" s="25"/>
      <c r="E27" s="109"/>
    </row>
    <row r="28" spans="1:29" x14ac:dyDescent="0.2">
      <c r="A28" s="89"/>
      <c r="D28" s="25"/>
      <c r="E28" s="109"/>
      <c r="I28" s="316" t="s">
        <v>17</v>
      </c>
      <c r="J28" s="316"/>
      <c r="K28" s="316"/>
    </row>
    <row r="29" spans="1:29" ht="52" customHeight="1" x14ac:dyDescent="0.2">
      <c r="A29" s="314" t="s">
        <v>142</v>
      </c>
      <c r="B29" s="119" t="s">
        <v>18</v>
      </c>
      <c r="C29" s="119" t="s">
        <v>386</v>
      </c>
      <c r="D29" s="119" t="s">
        <v>188</v>
      </c>
      <c r="E29" s="120" t="s">
        <v>217</v>
      </c>
      <c r="F29" s="120" t="s">
        <v>177</v>
      </c>
      <c r="G29" s="81" t="s">
        <v>39</v>
      </c>
      <c r="H29" s="120" t="s">
        <v>67</v>
      </c>
      <c r="I29" s="82" t="s">
        <v>356</v>
      </c>
      <c r="J29" s="118" t="s">
        <v>372</v>
      </c>
      <c r="K29" s="118" t="s">
        <v>357</v>
      </c>
      <c r="L29" s="281" t="s">
        <v>191</v>
      </c>
      <c r="M29" s="282"/>
      <c r="N29" s="282"/>
      <c r="O29" s="283"/>
      <c r="P29" s="119" t="s">
        <v>19</v>
      </c>
      <c r="Q29" s="26" t="s">
        <v>77</v>
      </c>
      <c r="R29" s="26" t="s">
        <v>120</v>
      </c>
    </row>
    <row r="30" spans="1:29" ht="66" customHeight="1" x14ac:dyDescent="0.2">
      <c r="A30" s="315"/>
      <c r="B30" s="121"/>
      <c r="C30" s="122"/>
      <c r="D30" s="122"/>
      <c r="E30" s="123"/>
      <c r="F30" s="122"/>
      <c r="G30" s="124">
        <f>SUM(G31:G75)</f>
        <v>0</v>
      </c>
      <c r="H30" s="124">
        <f>SUM(H31:H75)</f>
        <v>0</v>
      </c>
      <c r="I30" s="124">
        <f t="shared" ref="I30:K30" si="5">SUM(I31:I75)</f>
        <v>0</v>
      </c>
      <c r="J30" s="124">
        <f t="shared" si="5"/>
        <v>0</v>
      </c>
      <c r="K30" s="124">
        <f t="shared" si="5"/>
        <v>0</v>
      </c>
      <c r="L30" s="125" t="s">
        <v>189</v>
      </c>
      <c r="M30" s="125" t="s">
        <v>409</v>
      </c>
      <c r="N30" s="125" t="s">
        <v>192</v>
      </c>
      <c r="O30" s="82" t="s">
        <v>190</v>
      </c>
      <c r="P30" s="121"/>
      <c r="Q30" s="121"/>
      <c r="R30" s="121"/>
    </row>
    <row r="31" spans="1:29" x14ac:dyDescent="0.2">
      <c r="A31" s="126" t="s">
        <v>21</v>
      </c>
      <c r="B31" s="24"/>
      <c r="C31" s="28"/>
      <c r="D31" s="127" t="str">
        <f>IF(C31=0,"",VLOOKUP(C31,$D$3:$F$17,3,0))</f>
        <v/>
      </c>
      <c r="E31" s="45"/>
      <c r="F31" s="27" t="str">
        <f>IF(D31="","",VLOOKUP(D31&amp;E31,Podmioty!$A$23:$D$46,4,0))</f>
        <v/>
      </c>
      <c r="G31" s="46"/>
      <c r="H31" s="46"/>
      <c r="I31" s="128" t="str">
        <f>IF(C31=0,"",ROUND(F31*H31,2))</f>
        <v/>
      </c>
      <c r="J31" s="128" t="str">
        <f t="shared" ref="J31:J75" si="6">IF(C31=0,"",IF(I31=0,0,I31-K31))</f>
        <v/>
      </c>
      <c r="K31" s="128" t="str">
        <f>IF(C31=0,"",IF(I31=0,0,IF(E31=$B$18,ROUND(H31*(F31-0.7),2),0)))</f>
        <v/>
      </c>
      <c r="L31" s="24"/>
      <c r="M31" s="31"/>
      <c r="N31" s="32"/>
      <c r="O31" s="24"/>
      <c r="P31" s="29"/>
      <c r="Q31" s="29"/>
      <c r="R31" s="29"/>
    </row>
    <row r="32" spans="1:29" x14ac:dyDescent="0.2">
      <c r="A32" s="126" t="s">
        <v>22</v>
      </c>
      <c r="B32" s="24"/>
      <c r="C32" s="28"/>
      <c r="D32" s="127" t="str">
        <f>IF(C32=0,"",VLOOKUP(C32,$D$3:$F$17,3,0))</f>
        <v/>
      </c>
      <c r="E32" s="45"/>
      <c r="F32" s="27" t="str">
        <f>IF(D32="","",VLOOKUP(D32&amp;E32,Podmioty!$A$23:$D$46,4,0))</f>
        <v/>
      </c>
      <c r="G32" s="46"/>
      <c r="H32" s="46"/>
      <c r="I32" s="128" t="str">
        <f t="shared" ref="I32:I75" si="7">IF(C32=0,"",ROUND(F32*H32,2))</f>
        <v/>
      </c>
      <c r="J32" s="128" t="str">
        <f t="shared" si="6"/>
        <v/>
      </c>
      <c r="K32" s="128" t="str">
        <f t="shared" ref="K32:K75" si="8">IF(C32=0,"",IF(I32=0,0,IF(E32=$B$18,ROUND(H32*(F32-0.7),2),0)))</f>
        <v/>
      </c>
      <c r="L32" s="24"/>
      <c r="M32" s="31"/>
      <c r="N32" s="32"/>
      <c r="O32" s="24"/>
      <c r="P32" s="24"/>
      <c r="Q32" s="24"/>
      <c r="R32" s="24"/>
    </row>
    <row r="33" spans="1:18" x14ac:dyDescent="0.2">
      <c r="A33" s="126" t="s">
        <v>23</v>
      </c>
      <c r="B33" s="24"/>
      <c r="C33" s="28"/>
      <c r="D33" s="127" t="str">
        <f t="shared" ref="D33:D75" si="9">IF(C33=0,"",VLOOKUP(C33,$D$3:$F$17,3,0))</f>
        <v/>
      </c>
      <c r="E33" s="45"/>
      <c r="F33" s="27" t="str">
        <f>IF(D33="","",VLOOKUP(D33&amp;E33,Podmioty!$A$23:$D$46,4,0))</f>
        <v/>
      </c>
      <c r="G33" s="46"/>
      <c r="H33" s="46"/>
      <c r="I33" s="128" t="str">
        <f t="shared" si="7"/>
        <v/>
      </c>
      <c r="J33" s="128" t="str">
        <f t="shared" si="6"/>
        <v/>
      </c>
      <c r="K33" s="128" t="str">
        <f t="shared" si="8"/>
        <v/>
      </c>
      <c r="L33" s="24"/>
      <c r="M33" s="31"/>
      <c r="N33" s="32"/>
      <c r="O33" s="24"/>
      <c r="P33" s="24"/>
      <c r="Q33" s="24"/>
      <c r="R33" s="24"/>
    </row>
    <row r="34" spans="1:18" x14ac:dyDescent="0.2">
      <c r="A34" s="126" t="s">
        <v>24</v>
      </c>
      <c r="B34" s="24"/>
      <c r="C34" s="22"/>
      <c r="D34" s="127" t="str">
        <f t="shared" si="9"/>
        <v/>
      </c>
      <c r="E34" s="45"/>
      <c r="F34" s="27" t="str">
        <f>IF(D34="","",VLOOKUP(D34&amp;E34,Podmioty!$A$23:$D$46,4,0))</f>
        <v/>
      </c>
      <c r="G34" s="46"/>
      <c r="H34" s="46"/>
      <c r="I34" s="128" t="str">
        <f t="shared" si="7"/>
        <v/>
      </c>
      <c r="J34" s="128" t="str">
        <f t="shared" si="6"/>
        <v/>
      </c>
      <c r="K34" s="128" t="str">
        <f t="shared" si="8"/>
        <v/>
      </c>
      <c r="L34" s="24"/>
      <c r="M34" s="31"/>
      <c r="N34" s="32"/>
      <c r="O34" s="24"/>
      <c r="P34" s="24"/>
      <c r="Q34" s="24"/>
      <c r="R34" s="24"/>
    </row>
    <row r="35" spans="1:18" x14ac:dyDescent="0.2">
      <c r="A35" s="126" t="s">
        <v>25</v>
      </c>
      <c r="B35" s="24"/>
      <c r="C35" s="28"/>
      <c r="D35" s="127" t="str">
        <f t="shared" si="9"/>
        <v/>
      </c>
      <c r="E35" s="45"/>
      <c r="F35" s="27" t="str">
        <f>IF(D35="","",VLOOKUP(D35&amp;E35,Podmioty!$A$23:$D$46,4,0))</f>
        <v/>
      </c>
      <c r="G35" s="46"/>
      <c r="H35" s="46"/>
      <c r="I35" s="128" t="str">
        <f t="shared" si="7"/>
        <v/>
      </c>
      <c r="J35" s="128" t="str">
        <f t="shared" si="6"/>
        <v/>
      </c>
      <c r="K35" s="128" t="str">
        <f t="shared" si="8"/>
        <v/>
      </c>
      <c r="L35" s="24"/>
      <c r="M35" s="30"/>
      <c r="N35" s="32"/>
      <c r="O35" s="24"/>
      <c r="P35" s="24"/>
      <c r="Q35" s="24"/>
      <c r="R35" s="24"/>
    </row>
    <row r="36" spans="1:18" x14ac:dyDescent="0.2">
      <c r="A36" s="126" t="s">
        <v>26</v>
      </c>
      <c r="B36" s="24"/>
      <c r="C36" s="28"/>
      <c r="D36" s="127" t="str">
        <f t="shared" si="9"/>
        <v/>
      </c>
      <c r="E36" s="45"/>
      <c r="F36" s="27" t="str">
        <f>IF(D36="","",VLOOKUP(D36&amp;E36,Podmioty!$A$23:$D$46,4,0))</f>
        <v/>
      </c>
      <c r="G36" s="46"/>
      <c r="H36" s="46"/>
      <c r="I36" s="128" t="str">
        <f t="shared" si="7"/>
        <v/>
      </c>
      <c r="J36" s="128" t="str">
        <f t="shared" si="6"/>
        <v/>
      </c>
      <c r="K36" s="128" t="str">
        <f t="shared" si="8"/>
        <v/>
      </c>
      <c r="L36" s="24"/>
      <c r="M36" s="30"/>
      <c r="N36" s="32"/>
      <c r="O36" s="24"/>
      <c r="P36" s="24"/>
      <c r="Q36" s="24"/>
      <c r="R36" s="24"/>
    </row>
    <row r="37" spans="1:18" x14ac:dyDescent="0.2">
      <c r="A37" s="126" t="s">
        <v>27</v>
      </c>
      <c r="B37" s="24"/>
      <c r="C37" s="22"/>
      <c r="D37" s="127" t="str">
        <f t="shared" si="9"/>
        <v/>
      </c>
      <c r="E37" s="45"/>
      <c r="F37" s="27" t="str">
        <f>IF(D37="","",VLOOKUP(D37&amp;E37,Podmioty!$A$23:$D$46,4,0))</f>
        <v/>
      </c>
      <c r="G37" s="46"/>
      <c r="H37" s="46"/>
      <c r="I37" s="128" t="str">
        <f t="shared" si="7"/>
        <v/>
      </c>
      <c r="J37" s="128" t="str">
        <f t="shared" si="6"/>
        <v/>
      </c>
      <c r="K37" s="128" t="str">
        <f t="shared" si="8"/>
        <v/>
      </c>
      <c r="L37" s="24"/>
      <c r="M37" s="30"/>
      <c r="N37" s="32"/>
      <c r="O37" s="24"/>
      <c r="P37" s="24"/>
      <c r="Q37" s="24"/>
      <c r="R37" s="24"/>
    </row>
    <row r="38" spans="1:18" x14ac:dyDescent="0.2">
      <c r="A38" s="126" t="s">
        <v>28</v>
      </c>
      <c r="B38" s="24"/>
      <c r="C38" s="28"/>
      <c r="D38" s="127" t="str">
        <f t="shared" si="9"/>
        <v/>
      </c>
      <c r="E38" s="45"/>
      <c r="F38" s="27" t="str">
        <f>IF(D38="","",VLOOKUP(D38&amp;E38,Podmioty!$A$23:$D$46,4,0))</f>
        <v/>
      </c>
      <c r="G38" s="46"/>
      <c r="H38" s="46"/>
      <c r="I38" s="128" t="str">
        <f t="shared" si="7"/>
        <v/>
      </c>
      <c r="J38" s="128" t="str">
        <f t="shared" si="6"/>
        <v/>
      </c>
      <c r="K38" s="128" t="str">
        <f t="shared" si="8"/>
        <v/>
      </c>
      <c r="L38" s="24"/>
      <c r="M38" s="30"/>
      <c r="N38" s="32"/>
      <c r="O38" s="24"/>
      <c r="P38" s="24"/>
      <c r="Q38" s="24"/>
      <c r="R38" s="24"/>
    </row>
    <row r="39" spans="1:18" x14ac:dyDescent="0.2">
      <c r="A39" s="126" t="s">
        <v>29</v>
      </c>
      <c r="B39" s="24"/>
      <c r="C39" s="22"/>
      <c r="D39" s="127" t="str">
        <f t="shared" si="9"/>
        <v/>
      </c>
      <c r="E39" s="45"/>
      <c r="F39" s="27" t="str">
        <f>IF(D39="","",VLOOKUP(D39&amp;E39,Podmioty!$A$23:$D$46,4,0))</f>
        <v/>
      </c>
      <c r="G39" s="46"/>
      <c r="H39" s="46"/>
      <c r="I39" s="128" t="str">
        <f t="shared" si="7"/>
        <v/>
      </c>
      <c r="J39" s="128" t="str">
        <f t="shared" si="6"/>
        <v/>
      </c>
      <c r="K39" s="128" t="str">
        <f t="shared" si="8"/>
        <v/>
      </c>
      <c r="L39" s="24"/>
      <c r="M39" s="30"/>
      <c r="N39" s="32"/>
      <c r="O39" s="24"/>
      <c r="P39" s="24"/>
      <c r="Q39" s="24"/>
      <c r="R39" s="24"/>
    </row>
    <row r="40" spans="1:18" x14ac:dyDescent="0.2">
      <c r="A40" s="126" t="s">
        <v>30</v>
      </c>
      <c r="B40" s="24"/>
      <c r="C40" s="28"/>
      <c r="D40" s="127" t="str">
        <f t="shared" si="9"/>
        <v/>
      </c>
      <c r="E40" s="45"/>
      <c r="F40" s="27" t="str">
        <f>IF(D40="","",VLOOKUP(D40&amp;E40,Podmioty!$A$23:$D$46,4,0))</f>
        <v/>
      </c>
      <c r="G40" s="46"/>
      <c r="H40" s="46"/>
      <c r="I40" s="128" t="str">
        <f t="shared" si="7"/>
        <v/>
      </c>
      <c r="J40" s="128" t="str">
        <f t="shared" si="6"/>
        <v/>
      </c>
      <c r="K40" s="128" t="str">
        <f t="shared" si="8"/>
        <v/>
      </c>
      <c r="L40" s="24"/>
      <c r="M40" s="30"/>
      <c r="N40" s="32"/>
      <c r="O40" s="24"/>
      <c r="P40" s="24"/>
      <c r="Q40" s="24"/>
      <c r="R40" s="24"/>
    </row>
    <row r="41" spans="1:18" x14ac:dyDescent="0.2">
      <c r="A41" s="126" t="s">
        <v>31</v>
      </c>
      <c r="B41" s="24"/>
      <c r="C41" s="28"/>
      <c r="D41" s="127" t="str">
        <f t="shared" si="9"/>
        <v/>
      </c>
      <c r="E41" s="45"/>
      <c r="F41" s="27" t="str">
        <f>IF(D41="","",VLOOKUP(D41&amp;E41,Podmioty!$A$23:$D$46,4,0))</f>
        <v/>
      </c>
      <c r="G41" s="46"/>
      <c r="H41" s="46"/>
      <c r="I41" s="128" t="str">
        <f t="shared" si="7"/>
        <v/>
      </c>
      <c r="J41" s="128" t="str">
        <f t="shared" si="6"/>
        <v/>
      </c>
      <c r="K41" s="128" t="str">
        <f t="shared" si="8"/>
        <v/>
      </c>
      <c r="L41" s="24"/>
      <c r="M41" s="30"/>
      <c r="N41" s="32"/>
      <c r="O41" s="24"/>
      <c r="P41" s="24"/>
      <c r="Q41" s="24"/>
      <c r="R41" s="24"/>
    </row>
    <row r="42" spans="1:18" x14ac:dyDescent="0.2">
      <c r="A42" s="126" t="s">
        <v>32</v>
      </c>
      <c r="B42" s="24"/>
      <c r="C42" s="22"/>
      <c r="D42" s="127" t="str">
        <f t="shared" si="9"/>
        <v/>
      </c>
      <c r="E42" s="45"/>
      <c r="F42" s="27" t="str">
        <f>IF(D42="","",VLOOKUP(D42&amp;E42,Podmioty!$A$23:$D$46,4,0))</f>
        <v/>
      </c>
      <c r="G42" s="46"/>
      <c r="H42" s="46"/>
      <c r="I42" s="128" t="str">
        <f t="shared" si="7"/>
        <v/>
      </c>
      <c r="J42" s="128" t="str">
        <f t="shared" si="6"/>
        <v/>
      </c>
      <c r="K42" s="128" t="str">
        <f t="shared" si="8"/>
        <v/>
      </c>
      <c r="L42" s="24"/>
      <c r="M42" s="30"/>
      <c r="N42" s="32"/>
      <c r="O42" s="24"/>
      <c r="P42" s="24"/>
      <c r="Q42" s="24"/>
      <c r="R42" s="24"/>
    </row>
    <row r="43" spans="1:18" x14ac:dyDescent="0.2">
      <c r="A43" s="126" t="s">
        <v>68</v>
      </c>
      <c r="B43" s="24"/>
      <c r="C43" s="28"/>
      <c r="D43" s="127" t="str">
        <f t="shared" si="9"/>
        <v/>
      </c>
      <c r="E43" s="45"/>
      <c r="F43" s="27" t="str">
        <f>IF(D43="","",VLOOKUP(D43&amp;E43,Podmioty!$A$23:$D$46,4,0))</f>
        <v/>
      </c>
      <c r="G43" s="46"/>
      <c r="H43" s="46"/>
      <c r="I43" s="128" t="str">
        <f t="shared" si="7"/>
        <v/>
      </c>
      <c r="J43" s="128" t="str">
        <f t="shared" si="6"/>
        <v/>
      </c>
      <c r="K43" s="128" t="str">
        <f t="shared" si="8"/>
        <v/>
      </c>
      <c r="L43" s="24"/>
      <c r="M43" s="30"/>
      <c r="N43" s="32"/>
      <c r="O43" s="24"/>
      <c r="P43" s="24"/>
      <c r="Q43" s="24"/>
      <c r="R43" s="24"/>
    </row>
    <row r="44" spans="1:18" x14ac:dyDescent="0.2">
      <c r="A44" s="126" t="s">
        <v>69</v>
      </c>
      <c r="B44" s="24"/>
      <c r="C44" s="22"/>
      <c r="D44" s="127" t="str">
        <f t="shared" si="9"/>
        <v/>
      </c>
      <c r="E44" s="45"/>
      <c r="F44" s="27" t="str">
        <f>IF(D44="","",VLOOKUP(D44&amp;E44,Podmioty!$A$23:$D$46,4,0))</f>
        <v/>
      </c>
      <c r="G44" s="46"/>
      <c r="H44" s="46"/>
      <c r="I44" s="128" t="str">
        <f t="shared" si="7"/>
        <v/>
      </c>
      <c r="J44" s="128" t="str">
        <f t="shared" si="6"/>
        <v/>
      </c>
      <c r="K44" s="128" t="str">
        <f t="shared" si="8"/>
        <v/>
      </c>
      <c r="L44" s="24"/>
      <c r="M44" s="30"/>
      <c r="N44" s="32"/>
      <c r="O44" s="24"/>
      <c r="P44" s="24"/>
      <c r="Q44" s="24"/>
      <c r="R44" s="24"/>
    </row>
    <row r="45" spans="1:18" x14ac:dyDescent="0.2">
      <c r="A45" s="126" t="s">
        <v>70</v>
      </c>
      <c r="B45" s="24"/>
      <c r="C45" s="28"/>
      <c r="D45" s="127" t="str">
        <f t="shared" si="9"/>
        <v/>
      </c>
      <c r="E45" s="45"/>
      <c r="F45" s="27" t="str">
        <f>IF(D45="","",VLOOKUP(D45&amp;E45,Podmioty!$A$23:$D$46,4,0))</f>
        <v/>
      </c>
      <c r="G45" s="46"/>
      <c r="H45" s="46"/>
      <c r="I45" s="128" t="str">
        <f t="shared" si="7"/>
        <v/>
      </c>
      <c r="J45" s="128" t="str">
        <f t="shared" si="6"/>
        <v/>
      </c>
      <c r="K45" s="128" t="str">
        <f t="shared" si="8"/>
        <v/>
      </c>
      <c r="L45" s="24"/>
      <c r="M45" s="30"/>
      <c r="N45" s="32"/>
      <c r="O45" s="24"/>
      <c r="P45" s="24"/>
      <c r="Q45" s="24"/>
      <c r="R45" s="24"/>
    </row>
    <row r="46" spans="1:18" x14ac:dyDescent="0.2">
      <c r="A46" s="126" t="s">
        <v>71</v>
      </c>
      <c r="B46" s="24"/>
      <c r="C46" s="28"/>
      <c r="D46" s="127" t="str">
        <f t="shared" si="9"/>
        <v/>
      </c>
      <c r="E46" s="45"/>
      <c r="F46" s="27" t="str">
        <f>IF(D46="","",VLOOKUP(D46&amp;E46,Podmioty!$A$23:$D$46,4,0))</f>
        <v/>
      </c>
      <c r="G46" s="46"/>
      <c r="H46" s="46"/>
      <c r="I46" s="128" t="str">
        <f t="shared" si="7"/>
        <v/>
      </c>
      <c r="J46" s="128" t="str">
        <f t="shared" si="6"/>
        <v/>
      </c>
      <c r="K46" s="128" t="str">
        <f t="shared" si="8"/>
        <v/>
      </c>
      <c r="L46" s="24"/>
      <c r="M46" s="30"/>
      <c r="N46" s="32"/>
      <c r="O46" s="24"/>
      <c r="P46" s="24"/>
      <c r="Q46" s="24"/>
      <c r="R46" s="24"/>
    </row>
    <row r="47" spans="1:18" x14ac:dyDescent="0.2">
      <c r="A47" s="126" t="s">
        <v>72</v>
      </c>
      <c r="B47" s="24"/>
      <c r="C47" s="28"/>
      <c r="D47" s="127" t="str">
        <f t="shared" si="9"/>
        <v/>
      </c>
      <c r="E47" s="45"/>
      <c r="F47" s="27" t="str">
        <f>IF(D47="","",VLOOKUP(D47&amp;E47,Podmioty!$A$23:$D$46,4,0))</f>
        <v/>
      </c>
      <c r="G47" s="46"/>
      <c r="H47" s="46"/>
      <c r="I47" s="128" t="str">
        <f t="shared" si="7"/>
        <v/>
      </c>
      <c r="J47" s="128" t="str">
        <f t="shared" si="6"/>
        <v/>
      </c>
      <c r="K47" s="128" t="str">
        <f t="shared" si="8"/>
        <v/>
      </c>
      <c r="L47" s="24"/>
      <c r="M47" s="30"/>
      <c r="N47" s="32"/>
      <c r="O47" s="24"/>
      <c r="P47" s="24"/>
      <c r="Q47" s="24"/>
      <c r="R47" s="24"/>
    </row>
    <row r="48" spans="1:18" x14ac:dyDescent="0.2">
      <c r="A48" s="126" t="s">
        <v>73</v>
      </c>
      <c r="B48" s="24"/>
      <c r="C48" s="28"/>
      <c r="D48" s="127" t="str">
        <f t="shared" si="9"/>
        <v/>
      </c>
      <c r="E48" s="45"/>
      <c r="F48" s="27" t="str">
        <f>IF(D48="","",VLOOKUP(D48&amp;E48,Podmioty!$A$23:$D$46,4,0))</f>
        <v/>
      </c>
      <c r="G48" s="46"/>
      <c r="H48" s="46"/>
      <c r="I48" s="128" t="str">
        <f t="shared" si="7"/>
        <v/>
      </c>
      <c r="J48" s="128" t="str">
        <f t="shared" si="6"/>
        <v/>
      </c>
      <c r="K48" s="128" t="str">
        <f t="shared" si="8"/>
        <v/>
      </c>
      <c r="L48" s="24"/>
      <c r="M48" s="30"/>
      <c r="N48" s="32"/>
      <c r="O48" s="24"/>
      <c r="P48" s="24"/>
      <c r="Q48" s="24"/>
      <c r="R48" s="24"/>
    </row>
    <row r="49" spans="1:18" x14ac:dyDescent="0.2">
      <c r="A49" s="126" t="s">
        <v>74</v>
      </c>
      <c r="B49" s="24"/>
      <c r="C49" s="28"/>
      <c r="D49" s="127" t="str">
        <f t="shared" si="9"/>
        <v/>
      </c>
      <c r="E49" s="45"/>
      <c r="F49" s="27" t="str">
        <f>IF(D49="","",VLOOKUP(D49&amp;E49,Podmioty!$A$23:$D$46,4,0))</f>
        <v/>
      </c>
      <c r="G49" s="46"/>
      <c r="H49" s="46"/>
      <c r="I49" s="128" t="str">
        <f t="shared" si="7"/>
        <v/>
      </c>
      <c r="J49" s="128" t="str">
        <f t="shared" si="6"/>
        <v/>
      </c>
      <c r="K49" s="128" t="str">
        <f t="shared" si="8"/>
        <v/>
      </c>
      <c r="L49" s="24"/>
      <c r="M49" s="30"/>
      <c r="N49" s="32"/>
      <c r="O49" s="24"/>
      <c r="P49" s="24"/>
      <c r="Q49" s="24"/>
      <c r="R49" s="24"/>
    </row>
    <row r="50" spans="1:18" x14ac:dyDescent="0.2">
      <c r="A50" s="126" t="s">
        <v>75</v>
      </c>
      <c r="B50" s="24"/>
      <c r="C50" s="28"/>
      <c r="D50" s="127" t="str">
        <f t="shared" si="9"/>
        <v/>
      </c>
      <c r="E50" s="45"/>
      <c r="F50" s="27" t="str">
        <f>IF(D50="","",VLOOKUP(D50&amp;E50,Podmioty!$A$23:$D$46,4,0))</f>
        <v/>
      </c>
      <c r="G50" s="46"/>
      <c r="H50" s="46"/>
      <c r="I50" s="128" t="str">
        <f t="shared" si="7"/>
        <v/>
      </c>
      <c r="J50" s="128" t="str">
        <f t="shared" si="6"/>
        <v/>
      </c>
      <c r="K50" s="128" t="str">
        <f t="shared" si="8"/>
        <v/>
      </c>
      <c r="L50" s="24"/>
      <c r="M50" s="30"/>
      <c r="N50" s="32"/>
      <c r="O50" s="24"/>
      <c r="P50" s="24"/>
      <c r="Q50" s="24"/>
      <c r="R50" s="24"/>
    </row>
    <row r="51" spans="1:18" x14ac:dyDescent="0.2">
      <c r="A51" s="126" t="s">
        <v>76</v>
      </c>
      <c r="B51" s="24"/>
      <c r="C51" s="28"/>
      <c r="D51" s="127" t="str">
        <f t="shared" si="9"/>
        <v/>
      </c>
      <c r="E51" s="45"/>
      <c r="F51" s="27" t="str">
        <f>IF(D51="","",VLOOKUP(D51&amp;E51,Podmioty!$A$23:$D$46,4,0))</f>
        <v/>
      </c>
      <c r="G51" s="46"/>
      <c r="H51" s="46"/>
      <c r="I51" s="128" t="str">
        <f t="shared" si="7"/>
        <v/>
      </c>
      <c r="J51" s="128" t="str">
        <f t="shared" si="6"/>
        <v/>
      </c>
      <c r="K51" s="128" t="str">
        <f t="shared" si="8"/>
        <v/>
      </c>
      <c r="L51" s="24"/>
      <c r="M51" s="30"/>
      <c r="N51" s="32"/>
      <c r="O51" s="24"/>
      <c r="P51" s="24"/>
      <c r="Q51" s="24"/>
      <c r="R51" s="24"/>
    </row>
    <row r="52" spans="1:18" x14ac:dyDescent="0.2">
      <c r="A52" s="126" t="s">
        <v>196</v>
      </c>
      <c r="B52" s="24"/>
      <c r="C52" s="28"/>
      <c r="D52" s="127" t="str">
        <f t="shared" si="9"/>
        <v/>
      </c>
      <c r="E52" s="45"/>
      <c r="F52" s="27" t="str">
        <f>IF(D52="","",VLOOKUP(D52&amp;E52,Podmioty!$A$23:$D$46,4,0))</f>
        <v/>
      </c>
      <c r="G52" s="46"/>
      <c r="H52" s="46"/>
      <c r="I52" s="128" t="str">
        <f t="shared" si="7"/>
        <v/>
      </c>
      <c r="J52" s="128" t="str">
        <f t="shared" si="6"/>
        <v/>
      </c>
      <c r="K52" s="128" t="str">
        <f t="shared" si="8"/>
        <v/>
      </c>
      <c r="L52" s="24"/>
      <c r="M52" s="30"/>
      <c r="N52" s="32"/>
      <c r="O52" s="24"/>
      <c r="P52" s="24"/>
      <c r="Q52" s="24"/>
      <c r="R52" s="24"/>
    </row>
    <row r="53" spans="1:18" x14ac:dyDescent="0.2">
      <c r="A53" s="126" t="s">
        <v>197</v>
      </c>
      <c r="B53" s="24"/>
      <c r="C53" s="28"/>
      <c r="D53" s="127" t="str">
        <f t="shared" si="9"/>
        <v/>
      </c>
      <c r="E53" s="45"/>
      <c r="F53" s="27" t="str">
        <f>IF(D53="","",VLOOKUP(D53&amp;E53,Podmioty!$A$23:$D$46,4,0))</f>
        <v/>
      </c>
      <c r="G53" s="46"/>
      <c r="H53" s="46"/>
      <c r="I53" s="128" t="str">
        <f t="shared" si="7"/>
        <v/>
      </c>
      <c r="J53" s="128" t="str">
        <f t="shared" si="6"/>
        <v/>
      </c>
      <c r="K53" s="128" t="str">
        <f t="shared" si="8"/>
        <v/>
      </c>
      <c r="L53" s="24"/>
      <c r="M53" s="30"/>
      <c r="N53" s="32"/>
      <c r="O53" s="24"/>
      <c r="P53" s="24"/>
      <c r="Q53" s="24"/>
      <c r="R53" s="24"/>
    </row>
    <row r="54" spans="1:18" x14ac:dyDescent="0.2">
      <c r="A54" s="126" t="s">
        <v>198</v>
      </c>
      <c r="B54" s="24"/>
      <c r="C54" s="28"/>
      <c r="D54" s="127" t="str">
        <f t="shared" si="9"/>
        <v/>
      </c>
      <c r="E54" s="45"/>
      <c r="F54" s="27" t="str">
        <f>IF(D54="","",VLOOKUP(D54&amp;E54,Podmioty!$A$23:$D$46,4,0))</f>
        <v/>
      </c>
      <c r="G54" s="46"/>
      <c r="H54" s="46"/>
      <c r="I54" s="128" t="str">
        <f t="shared" si="7"/>
        <v/>
      </c>
      <c r="J54" s="128" t="str">
        <f t="shared" si="6"/>
        <v/>
      </c>
      <c r="K54" s="128" t="str">
        <f t="shared" si="8"/>
        <v/>
      </c>
      <c r="L54" s="24"/>
      <c r="M54" s="30"/>
      <c r="N54" s="32"/>
      <c r="O54" s="24"/>
      <c r="P54" s="24"/>
      <c r="Q54" s="24"/>
      <c r="R54" s="24"/>
    </row>
    <row r="55" spans="1:18" x14ac:dyDescent="0.2">
      <c r="A55" s="126" t="s">
        <v>199</v>
      </c>
      <c r="B55" s="24"/>
      <c r="C55" s="28"/>
      <c r="D55" s="127" t="str">
        <f t="shared" si="9"/>
        <v/>
      </c>
      <c r="E55" s="45"/>
      <c r="F55" s="27" t="str">
        <f>IF(D55="","",VLOOKUP(D55&amp;E55,Podmioty!$A$23:$D$46,4,0))</f>
        <v/>
      </c>
      <c r="G55" s="46"/>
      <c r="H55" s="46"/>
      <c r="I55" s="128" t="str">
        <f t="shared" si="7"/>
        <v/>
      </c>
      <c r="J55" s="128" t="str">
        <f t="shared" si="6"/>
        <v/>
      </c>
      <c r="K55" s="128" t="str">
        <f t="shared" si="8"/>
        <v/>
      </c>
      <c r="L55" s="24"/>
      <c r="M55" s="30"/>
      <c r="N55" s="32"/>
      <c r="O55" s="24"/>
      <c r="P55" s="24"/>
      <c r="Q55" s="24"/>
      <c r="R55" s="24"/>
    </row>
    <row r="56" spans="1:18" x14ac:dyDescent="0.2">
      <c r="A56" s="126" t="s">
        <v>200</v>
      </c>
      <c r="B56" s="24"/>
      <c r="C56" s="28"/>
      <c r="D56" s="127" t="str">
        <f t="shared" si="9"/>
        <v/>
      </c>
      <c r="E56" s="45"/>
      <c r="F56" s="27" t="str">
        <f>IF(D56="","",VLOOKUP(D56&amp;E56,Podmioty!$A$23:$D$46,4,0))</f>
        <v/>
      </c>
      <c r="G56" s="46"/>
      <c r="H56" s="46"/>
      <c r="I56" s="128" t="str">
        <f t="shared" si="7"/>
        <v/>
      </c>
      <c r="J56" s="128" t="str">
        <f t="shared" si="6"/>
        <v/>
      </c>
      <c r="K56" s="128" t="str">
        <f t="shared" si="8"/>
        <v/>
      </c>
      <c r="L56" s="24"/>
      <c r="M56" s="30"/>
      <c r="N56" s="32"/>
      <c r="O56" s="24"/>
      <c r="P56" s="24"/>
      <c r="Q56" s="24"/>
      <c r="R56" s="24"/>
    </row>
    <row r="57" spans="1:18" x14ac:dyDescent="0.2">
      <c r="A57" s="126" t="s">
        <v>201</v>
      </c>
      <c r="B57" s="24"/>
      <c r="C57" s="28"/>
      <c r="D57" s="127" t="str">
        <f t="shared" si="9"/>
        <v/>
      </c>
      <c r="E57" s="45"/>
      <c r="F57" s="27" t="str">
        <f>IF(D57="","",VLOOKUP(D57&amp;E57,Podmioty!$A$23:$D$46,4,0))</f>
        <v/>
      </c>
      <c r="G57" s="46"/>
      <c r="H57" s="46"/>
      <c r="I57" s="128" t="str">
        <f t="shared" si="7"/>
        <v/>
      </c>
      <c r="J57" s="128" t="str">
        <f t="shared" si="6"/>
        <v/>
      </c>
      <c r="K57" s="128" t="str">
        <f t="shared" si="8"/>
        <v/>
      </c>
      <c r="L57" s="24"/>
      <c r="M57" s="30"/>
      <c r="N57" s="32"/>
      <c r="O57" s="24"/>
      <c r="P57" s="24"/>
      <c r="Q57" s="24"/>
      <c r="R57" s="24"/>
    </row>
    <row r="58" spans="1:18" x14ac:dyDescent="0.2">
      <c r="A58" s="126" t="s">
        <v>202</v>
      </c>
      <c r="B58" s="24"/>
      <c r="C58" s="28"/>
      <c r="D58" s="127" t="str">
        <f t="shared" si="9"/>
        <v/>
      </c>
      <c r="E58" s="45"/>
      <c r="F58" s="27" t="str">
        <f>IF(D58="","",VLOOKUP(D58&amp;E58,Podmioty!$A$23:$D$46,4,0))</f>
        <v/>
      </c>
      <c r="G58" s="46"/>
      <c r="H58" s="46"/>
      <c r="I58" s="128" t="str">
        <f t="shared" si="7"/>
        <v/>
      </c>
      <c r="J58" s="128" t="str">
        <f t="shared" si="6"/>
        <v/>
      </c>
      <c r="K58" s="128" t="str">
        <f t="shared" si="8"/>
        <v/>
      </c>
      <c r="L58" s="24"/>
      <c r="M58" s="30"/>
      <c r="N58" s="32"/>
      <c r="O58" s="24"/>
      <c r="P58" s="24"/>
      <c r="Q58" s="24"/>
      <c r="R58" s="24"/>
    </row>
    <row r="59" spans="1:18" x14ac:dyDescent="0.2">
      <c r="A59" s="126" t="s">
        <v>203</v>
      </c>
      <c r="B59" s="24"/>
      <c r="C59" s="28"/>
      <c r="D59" s="127" t="str">
        <f t="shared" si="9"/>
        <v/>
      </c>
      <c r="E59" s="45"/>
      <c r="F59" s="27" t="str">
        <f>IF(D59="","",VLOOKUP(D59&amp;E59,Podmioty!$A$23:$D$46,4,0))</f>
        <v/>
      </c>
      <c r="G59" s="46"/>
      <c r="H59" s="46"/>
      <c r="I59" s="128" t="str">
        <f t="shared" si="7"/>
        <v/>
      </c>
      <c r="J59" s="128" t="str">
        <f t="shared" si="6"/>
        <v/>
      </c>
      <c r="K59" s="128" t="str">
        <f t="shared" si="8"/>
        <v/>
      </c>
      <c r="L59" s="24"/>
      <c r="M59" s="30"/>
      <c r="N59" s="32"/>
      <c r="O59" s="24"/>
      <c r="P59" s="24"/>
      <c r="Q59" s="24"/>
      <c r="R59" s="24"/>
    </row>
    <row r="60" spans="1:18" x14ac:dyDescent="0.2">
      <c r="A60" s="126" t="s">
        <v>204</v>
      </c>
      <c r="B60" s="24"/>
      <c r="C60" s="28"/>
      <c r="D60" s="127" t="str">
        <f t="shared" si="9"/>
        <v/>
      </c>
      <c r="E60" s="45"/>
      <c r="F60" s="27" t="str">
        <f>IF(D60="","",VLOOKUP(D60&amp;E60,Podmioty!$A$23:$D$46,4,0))</f>
        <v/>
      </c>
      <c r="G60" s="46"/>
      <c r="H60" s="46"/>
      <c r="I60" s="128" t="str">
        <f t="shared" si="7"/>
        <v/>
      </c>
      <c r="J60" s="128" t="str">
        <f t="shared" si="6"/>
        <v/>
      </c>
      <c r="K60" s="128" t="str">
        <f t="shared" si="8"/>
        <v/>
      </c>
      <c r="L60" s="24"/>
      <c r="M60" s="30"/>
      <c r="N60" s="32"/>
      <c r="O60" s="24"/>
      <c r="P60" s="24"/>
      <c r="Q60" s="24"/>
      <c r="R60" s="24"/>
    </row>
    <row r="61" spans="1:18" x14ac:dyDescent="0.2">
      <c r="A61" s="126" t="s">
        <v>205</v>
      </c>
      <c r="B61" s="24"/>
      <c r="C61" s="28"/>
      <c r="D61" s="127" t="str">
        <f t="shared" si="9"/>
        <v/>
      </c>
      <c r="E61" s="45"/>
      <c r="F61" s="27" t="str">
        <f>IF(D61="","",VLOOKUP(D61&amp;E61,Podmioty!$A$23:$D$46,4,0))</f>
        <v/>
      </c>
      <c r="G61" s="46"/>
      <c r="H61" s="46"/>
      <c r="I61" s="128" t="str">
        <f t="shared" si="7"/>
        <v/>
      </c>
      <c r="J61" s="128" t="str">
        <f t="shared" si="6"/>
        <v/>
      </c>
      <c r="K61" s="128" t="str">
        <f t="shared" si="8"/>
        <v/>
      </c>
      <c r="L61" s="24"/>
      <c r="M61" s="30"/>
      <c r="N61" s="32"/>
      <c r="O61" s="24"/>
      <c r="P61" s="24"/>
      <c r="Q61" s="24"/>
      <c r="R61" s="24"/>
    </row>
    <row r="62" spans="1:18" x14ac:dyDescent="0.2">
      <c r="A62" s="126" t="s">
        <v>206</v>
      </c>
      <c r="B62" s="24"/>
      <c r="C62" s="28"/>
      <c r="D62" s="127" t="str">
        <f t="shared" si="9"/>
        <v/>
      </c>
      <c r="E62" s="45"/>
      <c r="F62" s="27" t="str">
        <f>IF(D62="","",VLOOKUP(D62&amp;E62,Podmioty!$A$23:$D$46,4,0))</f>
        <v/>
      </c>
      <c r="G62" s="46"/>
      <c r="H62" s="46"/>
      <c r="I62" s="128" t="str">
        <f t="shared" si="7"/>
        <v/>
      </c>
      <c r="J62" s="128" t="str">
        <f t="shared" si="6"/>
        <v/>
      </c>
      <c r="K62" s="128" t="str">
        <f t="shared" si="8"/>
        <v/>
      </c>
      <c r="L62" s="24"/>
      <c r="M62" s="30"/>
      <c r="N62" s="32"/>
      <c r="O62" s="24"/>
      <c r="P62" s="24"/>
      <c r="Q62" s="24"/>
      <c r="R62" s="24"/>
    </row>
    <row r="63" spans="1:18" x14ac:dyDescent="0.2">
      <c r="A63" s="126" t="s">
        <v>207</v>
      </c>
      <c r="B63" s="24"/>
      <c r="C63" s="28"/>
      <c r="D63" s="127" t="str">
        <f t="shared" si="9"/>
        <v/>
      </c>
      <c r="E63" s="45"/>
      <c r="F63" s="27" t="str">
        <f>IF(D63="","",VLOOKUP(D63&amp;E63,Podmioty!$A$23:$D$46,4,0))</f>
        <v/>
      </c>
      <c r="G63" s="46"/>
      <c r="H63" s="46"/>
      <c r="I63" s="128" t="str">
        <f t="shared" si="7"/>
        <v/>
      </c>
      <c r="J63" s="128" t="str">
        <f t="shared" si="6"/>
        <v/>
      </c>
      <c r="K63" s="128" t="str">
        <f t="shared" si="8"/>
        <v/>
      </c>
      <c r="L63" s="24"/>
      <c r="M63" s="30"/>
      <c r="N63" s="32"/>
      <c r="O63" s="24"/>
      <c r="P63" s="24"/>
      <c r="Q63" s="24"/>
      <c r="R63" s="24"/>
    </row>
    <row r="64" spans="1:18" x14ac:dyDescent="0.2">
      <c r="A64" s="126" t="s">
        <v>208</v>
      </c>
      <c r="B64" s="24"/>
      <c r="C64" s="28"/>
      <c r="D64" s="127" t="str">
        <f t="shared" si="9"/>
        <v/>
      </c>
      <c r="E64" s="45"/>
      <c r="F64" s="27" t="str">
        <f>IF(D64="","",VLOOKUP(D64&amp;E64,Podmioty!$A$23:$D$46,4,0))</f>
        <v/>
      </c>
      <c r="G64" s="46"/>
      <c r="H64" s="46"/>
      <c r="I64" s="128" t="str">
        <f t="shared" si="7"/>
        <v/>
      </c>
      <c r="J64" s="128" t="str">
        <f t="shared" si="6"/>
        <v/>
      </c>
      <c r="K64" s="128" t="str">
        <f t="shared" si="8"/>
        <v/>
      </c>
      <c r="L64" s="24"/>
      <c r="M64" s="30"/>
      <c r="N64" s="32"/>
      <c r="O64" s="24"/>
      <c r="P64" s="24"/>
      <c r="Q64" s="24"/>
      <c r="R64" s="24"/>
    </row>
    <row r="65" spans="1:18" x14ac:dyDescent="0.2">
      <c r="A65" s="126" t="s">
        <v>209</v>
      </c>
      <c r="B65" s="24"/>
      <c r="C65" s="28"/>
      <c r="D65" s="127" t="str">
        <f t="shared" si="9"/>
        <v/>
      </c>
      <c r="E65" s="45"/>
      <c r="F65" s="27" t="str">
        <f>IF(D65="","",VLOOKUP(D65&amp;E65,Podmioty!$A$23:$D$46,4,0))</f>
        <v/>
      </c>
      <c r="G65" s="46"/>
      <c r="H65" s="46"/>
      <c r="I65" s="128" t="str">
        <f t="shared" si="7"/>
        <v/>
      </c>
      <c r="J65" s="128" t="str">
        <f t="shared" si="6"/>
        <v/>
      </c>
      <c r="K65" s="128" t="str">
        <f t="shared" si="8"/>
        <v/>
      </c>
      <c r="L65" s="24"/>
      <c r="M65" s="30"/>
      <c r="N65" s="32"/>
      <c r="O65" s="24"/>
      <c r="P65" s="24"/>
      <c r="Q65" s="24"/>
      <c r="R65" s="24"/>
    </row>
    <row r="66" spans="1:18" x14ac:dyDescent="0.2">
      <c r="A66" s="126" t="s">
        <v>210</v>
      </c>
      <c r="B66" s="24"/>
      <c r="C66" s="28"/>
      <c r="D66" s="127" t="str">
        <f t="shared" si="9"/>
        <v/>
      </c>
      <c r="E66" s="45"/>
      <c r="F66" s="27" t="str">
        <f>IF(D66="","",VLOOKUP(D66&amp;E66,Podmioty!$A$23:$D$46,4,0))</f>
        <v/>
      </c>
      <c r="G66" s="46"/>
      <c r="H66" s="46"/>
      <c r="I66" s="128" t="str">
        <f t="shared" si="7"/>
        <v/>
      </c>
      <c r="J66" s="128" t="str">
        <f t="shared" si="6"/>
        <v/>
      </c>
      <c r="K66" s="128" t="str">
        <f t="shared" si="8"/>
        <v/>
      </c>
      <c r="L66" s="24"/>
      <c r="M66" s="30"/>
      <c r="N66" s="32"/>
      <c r="O66" s="24"/>
      <c r="P66" s="24"/>
      <c r="Q66" s="24"/>
      <c r="R66" s="24"/>
    </row>
    <row r="67" spans="1:18" x14ac:dyDescent="0.2">
      <c r="A67" s="126" t="s">
        <v>211</v>
      </c>
      <c r="B67" s="24"/>
      <c r="C67" s="28"/>
      <c r="D67" s="127" t="str">
        <f t="shared" si="9"/>
        <v/>
      </c>
      <c r="E67" s="45"/>
      <c r="F67" s="27" t="str">
        <f>IF(D67="","",VLOOKUP(D67&amp;E67,Podmioty!$A$23:$D$46,4,0))</f>
        <v/>
      </c>
      <c r="G67" s="46"/>
      <c r="H67" s="46"/>
      <c r="I67" s="128" t="str">
        <f t="shared" si="7"/>
        <v/>
      </c>
      <c r="J67" s="128" t="str">
        <f t="shared" si="6"/>
        <v/>
      </c>
      <c r="K67" s="128" t="str">
        <f t="shared" si="8"/>
        <v/>
      </c>
      <c r="L67" s="24"/>
      <c r="M67" s="30"/>
      <c r="N67" s="32"/>
      <c r="O67" s="24"/>
      <c r="P67" s="24"/>
      <c r="Q67" s="24"/>
      <c r="R67" s="24"/>
    </row>
    <row r="68" spans="1:18" x14ac:dyDescent="0.2">
      <c r="A68" s="126" t="s">
        <v>212</v>
      </c>
      <c r="B68" s="24"/>
      <c r="C68" s="28"/>
      <c r="D68" s="127" t="str">
        <f t="shared" si="9"/>
        <v/>
      </c>
      <c r="E68" s="45"/>
      <c r="F68" s="27" t="str">
        <f>IF(D68="","",VLOOKUP(D68&amp;E68,Podmioty!$A$23:$D$46,4,0))</f>
        <v/>
      </c>
      <c r="G68" s="46"/>
      <c r="H68" s="46"/>
      <c r="I68" s="128" t="str">
        <f t="shared" si="7"/>
        <v/>
      </c>
      <c r="J68" s="128" t="str">
        <f t="shared" si="6"/>
        <v/>
      </c>
      <c r="K68" s="128" t="str">
        <f t="shared" si="8"/>
        <v/>
      </c>
      <c r="L68" s="24"/>
      <c r="M68" s="30"/>
      <c r="N68" s="32"/>
      <c r="O68" s="24"/>
      <c r="P68" s="24"/>
      <c r="Q68" s="24"/>
      <c r="R68" s="24"/>
    </row>
    <row r="69" spans="1:18" x14ac:dyDescent="0.2">
      <c r="A69" s="126" t="s">
        <v>213</v>
      </c>
      <c r="B69" s="24"/>
      <c r="C69" s="28"/>
      <c r="D69" s="127" t="str">
        <f t="shared" si="9"/>
        <v/>
      </c>
      <c r="E69" s="45"/>
      <c r="F69" s="27" t="str">
        <f>IF(D69="","",VLOOKUP(D69&amp;E69,Podmioty!$A$23:$D$46,4,0))</f>
        <v/>
      </c>
      <c r="G69" s="46"/>
      <c r="H69" s="46"/>
      <c r="I69" s="128" t="str">
        <f t="shared" si="7"/>
        <v/>
      </c>
      <c r="J69" s="128" t="str">
        <f t="shared" si="6"/>
        <v/>
      </c>
      <c r="K69" s="128" t="str">
        <f t="shared" si="8"/>
        <v/>
      </c>
      <c r="L69" s="24"/>
      <c r="M69" s="30"/>
      <c r="N69" s="32"/>
      <c r="O69" s="24"/>
      <c r="P69" s="24"/>
      <c r="Q69" s="24"/>
      <c r="R69" s="24"/>
    </row>
    <row r="70" spans="1:18" x14ac:dyDescent="0.2">
      <c r="A70" s="126" t="s">
        <v>214</v>
      </c>
      <c r="B70" s="24"/>
      <c r="C70" s="28"/>
      <c r="D70" s="127" t="str">
        <f t="shared" si="9"/>
        <v/>
      </c>
      <c r="E70" s="45"/>
      <c r="F70" s="27" t="str">
        <f>IF(D70="","",VLOOKUP(D70&amp;E70,Podmioty!$A$23:$D$46,4,0))</f>
        <v/>
      </c>
      <c r="G70" s="46"/>
      <c r="H70" s="46"/>
      <c r="I70" s="128" t="str">
        <f t="shared" si="7"/>
        <v/>
      </c>
      <c r="J70" s="128" t="str">
        <f t="shared" si="6"/>
        <v/>
      </c>
      <c r="K70" s="128" t="str">
        <f t="shared" si="8"/>
        <v/>
      </c>
      <c r="L70" s="24"/>
      <c r="M70" s="30"/>
      <c r="N70" s="32"/>
      <c r="O70" s="24"/>
      <c r="P70" s="24"/>
      <c r="Q70" s="24"/>
      <c r="R70" s="24"/>
    </row>
    <row r="71" spans="1:18" x14ac:dyDescent="0.2">
      <c r="A71" s="126" t="s">
        <v>215</v>
      </c>
      <c r="B71" s="24"/>
      <c r="C71" s="28"/>
      <c r="D71" s="127" t="str">
        <f t="shared" si="9"/>
        <v/>
      </c>
      <c r="E71" s="45"/>
      <c r="F71" s="27" t="str">
        <f>IF(D71="","",VLOOKUP(D71&amp;E71,Podmioty!$A$23:$D$46,4,0))</f>
        <v/>
      </c>
      <c r="G71" s="46"/>
      <c r="H71" s="46"/>
      <c r="I71" s="128" t="str">
        <f t="shared" si="7"/>
        <v/>
      </c>
      <c r="J71" s="128" t="str">
        <f t="shared" si="6"/>
        <v/>
      </c>
      <c r="K71" s="128" t="str">
        <f t="shared" si="8"/>
        <v/>
      </c>
      <c r="L71" s="24"/>
      <c r="M71" s="30"/>
      <c r="N71" s="32"/>
      <c r="O71" s="24"/>
      <c r="P71" s="24"/>
      <c r="Q71" s="24"/>
      <c r="R71" s="24"/>
    </row>
    <row r="72" spans="1:18" x14ac:dyDescent="0.2">
      <c r="A72" s="126" t="s">
        <v>216</v>
      </c>
      <c r="B72" s="24"/>
      <c r="C72" s="28"/>
      <c r="D72" s="127" t="str">
        <f t="shared" si="9"/>
        <v/>
      </c>
      <c r="E72" s="45"/>
      <c r="F72" s="27" t="str">
        <f>IF(D72="","",VLOOKUP(D72&amp;E72,Podmioty!$A$23:$D$46,4,0))</f>
        <v/>
      </c>
      <c r="G72" s="46"/>
      <c r="H72" s="46"/>
      <c r="I72" s="128" t="str">
        <f t="shared" si="7"/>
        <v/>
      </c>
      <c r="J72" s="128" t="str">
        <f t="shared" si="6"/>
        <v/>
      </c>
      <c r="K72" s="128" t="str">
        <f t="shared" si="8"/>
        <v/>
      </c>
      <c r="L72" s="24"/>
      <c r="M72" s="30"/>
      <c r="N72" s="32"/>
      <c r="O72" s="24"/>
      <c r="P72" s="24"/>
      <c r="Q72" s="24"/>
      <c r="R72" s="24"/>
    </row>
    <row r="73" spans="1:18" x14ac:dyDescent="0.2">
      <c r="A73" s="126" t="s">
        <v>218</v>
      </c>
      <c r="B73" s="24"/>
      <c r="C73" s="28"/>
      <c r="D73" s="127" t="str">
        <f t="shared" si="9"/>
        <v/>
      </c>
      <c r="E73" s="45"/>
      <c r="F73" s="27" t="str">
        <f>IF(D73="","",VLOOKUP(D73&amp;E73,Podmioty!$A$23:$D$46,4,0))</f>
        <v/>
      </c>
      <c r="G73" s="46"/>
      <c r="H73" s="46"/>
      <c r="I73" s="128" t="str">
        <f t="shared" si="7"/>
        <v/>
      </c>
      <c r="J73" s="128" t="str">
        <f t="shared" si="6"/>
        <v/>
      </c>
      <c r="K73" s="128" t="str">
        <f t="shared" si="8"/>
        <v/>
      </c>
      <c r="L73" s="24"/>
      <c r="M73" s="30"/>
      <c r="N73" s="32"/>
      <c r="O73" s="24"/>
      <c r="P73" s="24"/>
      <c r="Q73" s="24"/>
      <c r="R73" s="24"/>
    </row>
    <row r="74" spans="1:18" x14ac:dyDescent="0.2">
      <c r="A74" s="126" t="s">
        <v>219</v>
      </c>
      <c r="B74" s="24"/>
      <c r="C74" s="28"/>
      <c r="D74" s="127" t="str">
        <f t="shared" si="9"/>
        <v/>
      </c>
      <c r="E74" s="45"/>
      <c r="F74" s="27" t="str">
        <f>IF(D74="","",VLOOKUP(D74&amp;E74,Podmioty!$A$23:$D$46,4,0))</f>
        <v/>
      </c>
      <c r="G74" s="46"/>
      <c r="H74" s="46"/>
      <c r="I74" s="128" t="str">
        <f t="shared" si="7"/>
        <v/>
      </c>
      <c r="J74" s="128" t="str">
        <f t="shared" si="6"/>
        <v/>
      </c>
      <c r="K74" s="128" t="str">
        <f t="shared" si="8"/>
        <v/>
      </c>
      <c r="L74" s="24"/>
      <c r="M74" s="30"/>
      <c r="N74" s="32"/>
      <c r="O74" s="24"/>
      <c r="P74" s="24"/>
      <c r="Q74" s="24"/>
      <c r="R74" s="24"/>
    </row>
    <row r="75" spans="1:18" x14ac:dyDescent="0.2">
      <c r="A75" s="126" t="s">
        <v>220</v>
      </c>
      <c r="B75" s="24"/>
      <c r="C75" s="28"/>
      <c r="D75" s="127" t="str">
        <f t="shared" si="9"/>
        <v/>
      </c>
      <c r="E75" s="45"/>
      <c r="F75" s="27" t="str">
        <f>IF(D75="","",VLOOKUP(D75&amp;E75,Podmioty!$A$23:$D$46,4,0))</f>
        <v/>
      </c>
      <c r="G75" s="46"/>
      <c r="H75" s="46"/>
      <c r="I75" s="128" t="str">
        <f t="shared" si="7"/>
        <v/>
      </c>
      <c r="J75" s="128" t="str">
        <f t="shared" si="6"/>
        <v/>
      </c>
      <c r="K75" s="128" t="str">
        <f t="shared" si="8"/>
        <v/>
      </c>
      <c r="L75" s="24"/>
      <c r="M75" s="30"/>
      <c r="N75" s="32"/>
      <c r="O75" s="24"/>
      <c r="P75" s="24"/>
      <c r="Q75" s="24"/>
      <c r="R75" s="24"/>
    </row>
    <row r="76" spans="1:18" x14ac:dyDescent="0.2">
      <c r="M76" s="25"/>
      <c r="N76" s="25"/>
    </row>
  </sheetData>
  <sheetProtection algorithmName="SHA-512" hashValue="5jHOB97W9kLrZowySpvqdfjWGb44z+f9nA/NkcIu6GZJQO/M5nOC6n6v7gr8XSAyQa8amd5hUfs4VpG8/brMWA==" saltValue="fNaCorzFCmuuTu/9yIcYbA==" spinCount="100000" sheet="1" formatCells="0" formatColumns="0" formatRows="0"/>
  <autoFilter ref="A30:R75" xr:uid="{00000000-0009-0000-0000-000005000000}"/>
  <mergeCells count="3">
    <mergeCell ref="A29:A30"/>
    <mergeCell ref="L29:O29"/>
    <mergeCell ref="I28:K28"/>
  </mergeCells>
  <conditionalFormatting sqref="F31:F75">
    <cfRule type="containsText" dxfId="14" priority="2" operator="containsText" text="nie dotyczy">
      <formula>NOT(ISERROR(SEARCH("nie dotyczy",F31)))</formula>
    </cfRule>
  </conditionalFormatting>
  <dataValidations count="2">
    <dataValidation type="list" allowBlank="1" showInputMessage="1" showErrorMessage="1" sqref="C31:C75" xr:uid="{00000000-0002-0000-0500-000000000000}">
      <formula1>$D$3:$D$17</formula1>
    </dataValidation>
    <dataValidation type="list" allowBlank="1" showInputMessage="1" showErrorMessage="1" sqref="E31:E75" xr:uid="{00000000-0002-0000-0500-000001000000}">
      <formula1>$B$18:$B$21</formula1>
    </dataValidation>
  </dataValidations>
  <pageMargins left="0.7" right="0.7" top="0.75" bottom="0.75" header="0.3" footer="0.3"/>
  <pageSetup paperSize="9" scale="31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75"/>
  <sheetViews>
    <sheetView showGridLines="0" topLeftCell="A23" zoomScale="80" zoomScaleNormal="80" workbookViewId="0">
      <selection activeCell="G31" sqref="G31:H32"/>
    </sheetView>
  </sheetViews>
  <sheetFormatPr baseColWidth="10" defaultColWidth="10.83203125" defaultRowHeight="16" x14ac:dyDescent="0.2"/>
  <cols>
    <col min="1" max="1" width="5.33203125" style="20" customWidth="1"/>
    <col min="2" max="2" width="24.83203125" style="20" customWidth="1"/>
    <col min="3" max="3" width="11.6640625" style="20" customWidth="1"/>
    <col min="4" max="4" width="26.33203125" style="20" customWidth="1"/>
    <col min="5" max="5" width="23.5" style="20" customWidth="1"/>
    <col min="6" max="6" width="18.33203125" style="20" customWidth="1"/>
    <col min="7" max="8" width="25.1640625" style="20" customWidth="1"/>
    <col min="9" max="9" width="19.83203125" style="20" bestFit="1" customWidth="1"/>
    <col min="10" max="11" width="19.83203125" style="20" customWidth="1"/>
    <col min="12" max="12" width="29" style="20" customWidth="1"/>
    <col min="13" max="14" width="26.1640625" style="20" customWidth="1"/>
    <col min="15" max="15" width="22.5" style="20" customWidth="1"/>
    <col min="16" max="16384" width="10.83203125" style="20"/>
  </cols>
  <sheetData>
    <row r="1" spans="2:30" ht="17" hidden="1" thickBot="1" x14ac:dyDescent="0.25">
      <c r="E1" s="94"/>
      <c r="K1" s="95"/>
      <c r="L1" s="20" t="s">
        <v>385</v>
      </c>
      <c r="M1" s="20" t="s">
        <v>385</v>
      </c>
      <c r="N1" s="20" t="s">
        <v>385</v>
      </c>
      <c r="O1" s="20" t="s">
        <v>385</v>
      </c>
      <c r="Q1" s="95"/>
      <c r="R1" s="20" t="s">
        <v>363</v>
      </c>
      <c r="S1" s="20" t="s">
        <v>363</v>
      </c>
      <c r="T1" s="20" t="s">
        <v>363</v>
      </c>
      <c r="U1" s="20" t="s">
        <v>363</v>
      </c>
      <c r="V1" s="20" t="s">
        <v>363</v>
      </c>
      <c r="W1" s="20" t="s">
        <v>363</v>
      </c>
      <c r="Y1" s="20" t="s">
        <v>364</v>
      </c>
      <c r="Z1" s="20" t="s">
        <v>364</v>
      </c>
      <c r="AA1" s="20" t="s">
        <v>364</v>
      </c>
      <c r="AB1" s="20" t="s">
        <v>364</v>
      </c>
      <c r="AC1" s="20" t="s">
        <v>364</v>
      </c>
      <c r="AD1" s="20" t="s">
        <v>364</v>
      </c>
    </row>
    <row r="2" spans="2:30" ht="18" hidden="1" thickBot="1" x14ac:dyDescent="0.25">
      <c r="B2" s="96"/>
      <c r="C2" s="97" t="s">
        <v>155</v>
      </c>
      <c r="D2" s="56"/>
      <c r="E2" s="98" t="s">
        <v>173</v>
      </c>
      <c r="F2" s="99" t="s">
        <v>155</v>
      </c>
      <c r="G2" s="96" t="s">
        <v>179</v>
      </c>
      <c r="H2" s="97" t="s">
        <v>184</v>
      </c>
      <c r="I2" s="97" t="s">
        <v>376</v>
      </c>
      <c r="J2" s="100" t="s">
        <v>377</v>
      </c>
      <c r="K2" s="95"/>
      <c r="M2" s="101" t="str">
        <f>G2</f>
        <v>Bez pomocy</v>
      </c>
      <c r="N2" s="101" t="str">
        <f>H2</f>
        <v>pomoc de minimis</v>
      </c>
      <c r="O2" s="101" t="str">
        <f>I2</f>
        <v>Art. 38a ust. 11, 14 i 15</v>
      </c>
      <c r="P2" s="101" t="str">
        <f>J2</f>
        <v>Art. 38a ust. 12, 14 i 15</v>
      </c>
      <c r="Q2" s="95"/>
      <c r="S2" s="101" t="str">
        <f>M2</f>
        <v>Bez pomocy</v>
      </c>
      <c r="T2" s="101" t="str">
        <f>N2</f>
        <v>pomoc de minimis</v>
      </c>
      <c r="U2" s="101" t="str">
        <f>O2</f>
        <v>Art. 38a ust. 11, 14 i 15</v>
      </c>
      <c r="V2" s="101" t="str">
        <f>P2</f>
        <v>Art. 38a ust. 12, 14 i 15</v>
      </c>
      <c r="X2" s="95"/>
      <c r="Z2" s="101" t="str">
        <f>S2</f>
        <v>Bez pomocy</v>
      </c>
      <c r="AA2" s="101" t="str">
        <f t="shared" ref="AA2:AC2" si="0">T2</f>
        <v>pomoc de minimis</v>
      </c>
      <c r="AB2" s="101" t="str">
        <f t="shared" si="0"/>
        <v>Art. 38a ust. 11, 14 i 15</v>
      </c>
      <c r="AC2" s="101" t="str">
        <f t="shared" si="0"/>
        <v>Art. 38a ust. 12, 14 i 15</v>
      </c>
    </row>
    <row r="3" spans="2:30" ht="17" hidden="1" x14ac:dyDescent="0.2">
      <c r="B3" s="66" t="s">
        <v>187</v>
      </c>
      <c r="C3" s="102" t="str">
        <f>IF('Dane wejściowe'!C21="","",'Dane wejściowe'!C21)</f>
        <v/>
      </c>
      <c r="D3" s="66" t="str">
        <f>'Dane wejściowe'!B46</f>
        <v>Obiekt 1</v>
      </c>
      <c r="E3" s="67" t="str">
        <f>IF('Dane wejściowe'!C46="","",'Dane wejściowe'!C46)</f>
        <v/>
      </c>
      <c r="F3" s="103" t="str">
        <f>IF('Dane wejściowe'!D46="","",'Dane wejściowe'!D46)</f>
        <v/>
      </c>
      <c r="G3" s="20">
        <f>'Dane wejściowe'!E36</f>
        <v>0.8</v>
      </c>
      <c r="H3" s="20">
        <f>'Dane wejściowe'!F36</f>
        <v>0.7</v>
      </c>
      <c r="I3" s="20">
        <f>'Dane wejściowe'!G36</f>
        <v>0</v>
      </c>
      <c r="J3" s="104">
        <f>'Dane wejściowe'!H36</f>
        <v>0</v>
      </c>
      <c r="K3" s="95"/>
      <c r="L3" s="20" t="s">
        <v>193</v>
      </c>
      <c r="M3" s="20">
        <f>SUMIFS($G$31:$G$84,$E$31:$E$84,M$2,$C$31:$C$84,$D3)</f>
        <v>0</v>
      </c>
      <c r="N3" s="20">
        <f>SUMIFS($G$31:$G$84,$E$31:$E$84,N$2,$C$31:$C$84,$D3)</f>
        <v>0</v>
      </c>
      <c r="O3" s="20">
        <f>SUMIFS($G$31:$G$84,$E$31:$E$84,O$2,$C$31:$C$84,$D3)</f>
        <v>0</v>
      </c>
      <c r="P3" s="20">
        <f>SUMIFS($G$31:$G$84,$E$31:$E$84,P$2,$C$31:$C$84,$D3)</f>
        <v>0</v>
      </c>
      <c r="Q3" s="95"/>
      <c r="S3" s="20">
        <f t="shared" ref="S3:V17" si="1">SUMIFS($H$31:$H$84,$E$31:$E$84,S$2,$C$31:$C$84,$D3)</f>
        <v>0</v>
      </c>
      <c r="T3" s="20">
        <f t="shared" si="1"/>
        <v>0</v>
      </c>
      <c r="U3" s="20">
        <f t="shared" si="1"/>
        <v>0</v>
      </c>
      <c r="V3" s="20">
        <f t="shared" si="1"/>
        <v>0</v>
      </c>
      <c r="X3" s="95"/>
      <c r="Z3" s="20">
        <f t="shared" ref="Z3:AC17" si="2">SUMIFS($I$31:$I$84,$E$31:$E$84,Z$2,$C$31:$C$84,$D3)</f>
        <v>0</v>
      </c>
      <c r="AA3" s="20">
        <f t="shared" si="2"/>
        <v>0</v>
      </c>
      <c r="AB3" s="20">
        <f t="shared" si="2"/>
        <v>0</v>
      </c>
      <c r="AC3" s="20">
        <f t="shared" si="2"/>
        <v>0</v>
      </c>
    </row>
    <row r="4" spans="2:30" ht="17" hidden="1" x14ac:dyDescent="0.2">
      <c r="B4" s="70" t="s">
        <v>145</v>
      </c>
      <c r="C4" s="104" t="str">
        <f>IF('Dane wejściowe'!C22="","",'Dane wejściowe'!C22)</f>
        <v/>
      </c>
      <c r="D4" s="70" t="str">
        <f>'Dane wejściowe'!B47</f>
        <v>Obiekt 2</v>
      </c>
      <c r="E4" s="20" t="str">
        <f>IF('Dane wejściowe'!C47="","",'Dane wejściowe'!C47)</f>
        <v/>
      </c>
      <c r="F4" s="105" t="str">
        <f>IF('Dane wejściowe'!D47="","",'Dane wejściowe'!D47)</f>
        <v/>
      </c>
      <c r="G4" s="20">
        <f>'Dane wejściowe'!E37</f>
        <v>0.8</v>
      </c>
      <c r="H4" s="20">
        <f>'Dane wejściowe'!F37</f>
        <v>0.7</v>
      </c>
      <c r="I4" s="20">
        <f>'Dane wejściowe'!G37</f>
        <v>0</v>
      </c>
      <c r="J4" s="104">
        <f>'Dane wejściowe'!H37</f>
        <v>0</v>
      </c>
      <c r="K4" s="95"/>
      <c r="L4" s="20" t="s">
        <v>194</v>
      </c>
      <c r="M4" s="20">
        <f t="shared" ref="M4:M17" si="3">SUMIFS($G$31:$G$84,$E$31:$E$84,$M$2,$C$31:$C$84,$D4)</f>
        <v>0</v>
      </c>
      <c r="N4" s="20">
        <f t="shared" ref="N4:P17" si="4">SUMIFS($G$31:$G$84,$E$31:$E$84,N$2,$C$31:$C$84,$D4)</f>
        <v>0</v>
      </c>
      <c r="O4" s="20">
        <f t="shared" si="4"/>
        <v>0</v>
      </c>
      <c r="P4" s="20">
        <f t="shared" si="4"/>
        <v>0</v>
      </c>
      <c r="Q4" s="95"/>
      <c r="S4" s="20">
        <f t="shared" si="1"/>
        <v>0</v>
      </c>
      <c r="T4" s="20">
        <f t="shared" si="1"/>
        <v>0</v>
      </c>
      <c r="U4" s="20">
        <f t="shared" si="1"/>
        <v>0</v>
      </c>
      <c r="V4" s="20">
        <f t="shared" si="1"/>
        <v>0</v>
      </c>
      <c r="X4" s="95"/>
      <c r="Z4" s="20">
        <f t="shared" si="2"/>
        <v>0</v>
      </c>
      <c r="AA4" s="20">
        <f t="shared" si="2"/>
        <v>0</v>
      </c>
      <c r="AB4" s="20">
        <f t="shared" si="2"/>
        <v>0</v>
      </c>
      <c r="AC4" s="20">
        <f t="shared" si="2"/>
        <v>0</v>
      </c>
    </row>
    <row r="5" spans="2:30" ht="17" hidden="1" x14ac:dyDescent="0.2">
      <c r="B5" s="70" t="s">
        <v>146</v>
      </c>
      <c r="C5" s="104" t="str">
        <f>IF('Dane wejściowe'!C23="","",'Dane wejściowe'!C23)</f>
        <v/>
      </c>
      <c r="D5" s="70" t="str">
        <f>'Dane wejściowe'!B48</f>
        <v>Obiekt 3</v>
      </c>
      <c r="E5" s="20" t="str">
        <f>IF('Dane wejściowe'!C48="","",'Dane wejściowe'!C48)</f>
        <v/>
      </c>
      <c r="F5" s="105" t="str">
        <f>IF('Dane wejściowe'!D48="","",'Dane wejściowe'!D48)</f>
        <v/>
      </c>
      <c r="G5" s="20">
        <f>'Dane wejściowe'!E38</f>
        <v>0.8</v>
      </c>
      <c r="H5" s="20">
        <f>'Dane wejściowe'!F38</f>
        <v>0.7</v>
      </c>
      <c r="I5" s="20">
        <f>'Dane wejściowe'!G38</f>
        <v>0</v>
      </c>
      <c r="J5" s="104">
        <f>'Dane wejściowe'!H38</f>
        <v>0</v>
      </c>
      <c r="K5" s="95"/>
      <c r="M5" s="20">
        <f t="shared" si="3"/>
        <v>0</v>
      </c>
      <c r="N5" s="20">
        <f t="shared" si="4"/>
        <v>0</v>
      </c>
      <c r="O5" s="20">
        <f t="shared" si="4"/>
        <v>0</v>
      </c>
      <c r="P5" s="20">
        <f t="shared" si="4"/>
        <v>0</v>
      </c>
      <c r="Q5" s="95"/>
      <c r="S5" s="20">
        <f t="shared" si="1"/>
        <v>0</v>
      </c>
      <c r="T5" s="20">
        <f t="shared" si="1"/>
        <v>0</v>
      </c>
      <c r="U5" s="20">
        <f t="shared" si="1"/>
        <v>0</v>
      </c>
      <c r="V5" s="20">
        <f t="shared" si="1"/>
        <v>0</v>
      </c>
      <c r="X5" s="95"/>
      <c r="Z5" s="20">
        <f t="shared" si="2"/>
        <v>0</v>
      </c>
      <c r="AA5" s="20">
        <f t="shared" si="2"/>
        <v>0</v>
      </c>
      <c r="AB5" s="20">
        <f t="shared" si="2"/>
        <v>0</v>
      </c>
      <c r="AC5" s="20">
        <f t="shared" si="2"/>
        <v>0</v>
      </c>
    </row>
    <row r="6" spans="2:30" ht="17" hidden="1" x14ac:dyDescent="0.2">
      <c r="B6" s="70" t="s">
        <v>147</v>
      </c>
      <c r="C6" s="104" t="str">
        <f>IF('Dane wejściowe'!C24="","",'Dane wejściowe'!C24)</f>
        <v/>
      </c>
      <c r="D6" s="70" t="str">
        <f>'Dane wejściowe'!B49</f>
        <v>Obiekt 4</v>
      </c>
      <c r="E6" s="20" t="str">
        <f>IF('Dane wejściowe'!C49="","",'Dane wejściowe'!C49)</f>
        <v/>
      </c>
      <c r="F6" s="105" t="str">
        <f>IF('Dane wejściowe'!D49="","",'Dane wejściowe'!D49)</f>
        <v/>
      </c>
      <c r="G6" s="20">
        <f>'Dane wejściowe'!E39</f>
        <v>0.8</v>
      </c>
      <c r="H6" s="20">
        <f>'Dane wejściowe'!F39</f>
        <v>0.7</v>
      </c>
      <c r="I6" s="20">
        <f>'Dane wejściowe'!G39</f>
        <v>0</v>
      </c>
      <c r="J6" s="104">
        <f>'Dane wejściowe'!H39</f>
        <v>0</v>
      </c>
      <c r="K6" s="95"/>
      <c r="M6" s="20">
        <f t="shared" si="3"/>
        <v>0</v>
      </c>
      <c r="N6" s="20">
        <f t="shared" si="4"/>
        <v>0</v>
      </c>
      <c r="O6" s="20">
        <f t="shared" si="4"/>
        <v>0</v>
      </c>
      <c r="P6" s="20">
        <f t="shared" si="4"/>
        <v>0</v>
      </c>
      <c r="Q6" s="95"/>
      <c r="S6" s="20">
        <f t="shared" si="1"/>
        <v>0</v>
      </c>
      <c r="T6" s="20">
        <f t="shared" si="1"/>
        <v>0</v>
      </c>
      <c r="U6" s="20">
        <f t="shared" si="1"/>
        <v>0</v>
      </c>
      <c r="V6" s="20">
        <f t="shared" si="1"/>
        <v>0</v>
      </c>
      <c r="X6" s="95"/>
      <c r="Z6" s="20">
        <f t="shared" si="2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</row>
    <row r="7" spans="2:30" ht="17" hidden="1" x14ac:dyDescent="0.2">
      <c r="B7" s="70" t="s">
        <v>148</v>
      </c>
      <c r="C7" s="104" t="str">
        <f>IF('Dane wejściowe'!C25="","",'Dane wejściowe'!C25)</f>
        <v/>
      </c>
      <c r="D7" s="70" t="str">
        <f>'Dane wejściowe'!B50</f>
        <v>Obiekt 5</v>
      </c>
      <c r="E7" s="20" t="str">
        <f>IF('Dane wejściowe'!C50="","",'Dane wejściowe'!C50)</f>
        <v/>
      </c>
      <c r="F7" s="105" t="str">
        <f>IF('Dane wejściowe'!D50="","",'Dane wejściowe'!D50)</f>
        <v/>
      </c>
      <c r="G7" s="20">
        <f>'Dane wejściowe'!E40</f>
        <v>0.8</v>
      </c>
      <c r="H7" s="20">
        <f>'Dane wejściowe'!F40</f>
        <v>0.7</v>
      </c>
      <c r="I7" s="20">
        <f>'Dane wejściowe'!G40</f>
        <v>0</v>
      </c>
      <c r="J7" s="104">
        <f>'Dane wejściowe'!H40</f>
        <v>0</v>
      </c>
      <c r="K7" s="95"/>
      <c r="M7" s="20">
        <f t="shared" si="3"/>
        <v>0</v>
      </c>
      <c r="N7" s="20">
        <f t="shared" si="4"/>
        <v>0</v>
      </c>
      <c r="O7" s="20">
        <f t="shared" si="4"/>
        <v>0</v>
      </c>
      <c r="P7" s="20">
        <f t="shared" si="4"/>
        <v>0</v>
      </c>
      <c r="Q7" s="95"/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X7" s="95"/>
      <c r="Z7" s="20">
        <f t="shared" si="2"/>
        <v>0</v>
      </c>
      <c r="AA7" s="20">
        <f t="shared" si="2"/>
        <v>0</v>
      </c>
      <c r="AB7" s="20">
        <f t="shared" si="2"/>
        <v>0</v>
      </c>
      <c r="AC7" s="20">
        <f t="shared" si="2"/>
        <v>0</v>
      </c>
    </row>
    <row r="8" spans="2:30" ht="17" hidden="1" x14ac:dyDescent="0.2">
      <c r="B8" s="70" t="s">
        <v>149</v>
      </c>
      <c r="C8" s="104" t="str">
        <f>IF('Dane wejściowe'!C26="","",'Dane wejściowe'!C26)</f>
        <v/>
      </c>
      <c r="D8" s="70" t="str">
        <f>'Dane wejściowe'!B51</f>
        <v>Obiekt 6</v>
      </c>
      <c r="E8" s="20" t="str">
        <f>IF('Dane wejściowe'!C51="","",'Dane wejściowe'!C51)</f>
        <v/>
      </c>
      <c r="F8" s="105" t="str">
        <f>IF('Dane wejściowe'!D51="","",'Dane wejściowe'!D51)</f>
        <v/>
      </c>
      <c r="G8" s="20">
        <f>'Dane wejściowe'!E41</f>
        <v>0.8</v>
      </c>
      <c r="H8" s="20">
        <f>'Dane wejściowe'!F41</f>
        <v>0.7</v>
      </c>
      <c r="I8" s="20">
        <f>'Dane wejściowe'!G41</f>
        <v>0</v>
      </c>
      <c r="J8" s="104">
        <f>'Dane wejściowe'!H41</f>
        <v>0</v>
      </c>
      <c r="K8" s="95"/>
      <c r="M8" s="20">
        <f t="shared" si="3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95"/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X8" s="95"/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</row>
    <row r="9" spans="2:30" ht="17" hidden="1" x14ac:dyDescent="0.2">
      <c r="B9" s="70" t="s">
        <v>150</v>
      </c>
      <c r="C9" s="104" t="str">
        <f>IF('Dane wejściowe'!C27="","",'Dane wejściowe'!C27)</f>
        <v/>
      </c>
      <c r="D9" s="70" t="str">
        <f>'Dane wejściowe'!B52</f>
        <v>Obiekt 7</v>
      </c>
      <c r="E9" s="20" t="str">
        <f>IF('Dane wejściowe'!C52="","",'Dane wejściowe'!C52)</f>
        <v/>
      </c>
      <c r="F9" s="105" t="str">
        <f>IF('Dane wejściowe'!D52="","",'Dane wejściowe'!D52)</f>
        <v/>
      </c>
      <c r="G9" s="20">
        <f>'Dane wejściowe'!E14</f>
        <v>0</v>
      </c>
      <c r="H9" s="20">
        <f>'Dane wejściowe'!F14</f>
        <v>0</v>
      </c>
      <c r="I9" s="20">
        <f>'Dane wejściowe'!G14</f>
        <v>0</v>
      </c>
      <c r="J9" s="104">
        <f>'Dane wejściowe'!H14</f>
        <v>0</v>
      </c>
      <c r="K9" s="95"/>
      <c r="M9" s="20">
        <f t="shared" si="3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95"/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X9" s="95"/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</row>
    <row r="10" spans="2:30" ht="17" hidden="1" x14ac:dyDescent="0.2">
      <c r="B10" s="70" t="s">
        <v>151</v>
      </c>
      <c r="C10" s="104" t="str">
        <f>IF('Dane wejściowe'!C28="","",'Dane wejściowe'!C28)</f>
        <v/>
      </c>
      <c r="D10" s="70" t="str">
        <f>'Dane wejściowe'!B53</f>
        <v>Obiekt 8</v>
      </c>
      <c r="E10" s="20" t="str">
        <f>IF('Dane wejściowe'!C53="","",'Dane wejściowe'!C53)</f>
        <v/>
      </c>
      <c r="F10" s="105" t="str">
        <f>IF('Dane wejściowe'!D53="","",'Dane wejściowe'!D53)</f>
        <v/>
      </c>
      <c r="G10" s="20">
        <f>'Dane wejściowe'!E15</f>
        <v>0</v>
      </c>
      <c r="H10" s="20">
        <f>'Dane wejściowe'!F15</f>
        <v>0</v>
      </c>
      <c r="I10" s="20">
        <f>'Dane wejściowe'!G15</f>
        <v>0</v>
      </c>
      <c r="J10" s="104">
        <f>'Dane wejściowe'!H15</f>
        <v>0</v>
      </c>
      <c r="K10" s="95"/>
      <c r="M10" s="20">
        <f t="shared" si="3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95"/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X10" s="95"/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</row>
    <row r="11" spans="2:30" ht="17" hidden="1" x14ac:dyDescent="0.2">
      <c r="B11" s="70" t="s">
        <v>152</v>
      </c>
      <c r="C11" s="104" t="str">
        <f>IF('Dane wejściowe'!C29="","",'Dane wejściowe'!C29)</f>
        <v/>
      </c>
      <c r="D11" s="70" t="str">
        <f>'Dane wejściowe'!B54</f>
        <v>Obiekt 9</v>
      </c>
      <c r="E11" s="20" t="str">
        <f>IF('Dane wejściowe'!C54="","",'Dane wejściowe'!C54)</f>
        <v/>
      </c>
      <c r="F11" s="105" t="str">
        <f>IF('Dane wejściowe'!D54="","",'Dane wejściowe'!D54)</f>
        <v/>
      </c>
      <c r="G11" s="20">
        <f>'Dane wejściowe'!E16</f>
        <v>0</v>
      </c>
      <c r="H11" s="20">
        <f>'Dane wejściowe'!F16</f>
        <v>0</v>
      </c>
      <c r="I11" s="20">
        <f>'Dane wejściowe'!G16</f>
        <v>0</v>
      </c>
      <c r="J11" s="104">
        <f>'Dane wejściowe'!H16</f>
        <v>0</v>
      </c>
      <c r="K11" s="95"/>
      <c r="M11" s="20">
        <f t="shared" si="3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95"/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X11" s="95"/>
      <c r="Z11" s="20">
        <f t="shared" si="2"/>
        <v>0</v>
      </c>
      <c r="AA11" s="20">
        <f t="shared" si="2"/>
        <v>0</v>
      </c>
      <c r="AB11" s="20">
        <f t="shared" si="2"/>
        <v>0</v>
      </c>
      <c r="AC11" s="20">
        <f t="shared" si="2"/>
        <v>0</v>
      </c>
    </row>
    <row r="12" spans="2:30" ht="17" hidden="1" x14ac:dyDescent="0.2">
      <c r="B12" s="70" t="s">
        <v>153</v>
      </c>
      <c r="C12" s="104" t="str">
        <f>IF('Dane wejściowe'!C30="","",'Dane wejściowe'!C30)</f>
        <v/>
      </c>
      <c r="D12" s="70" t="str">
        <f>'Dane wejściowe'!B55</f>
        <v>Obiekt 10</v>
      </c>
      <c r="E12" s="20" t="str">
        <f>IF('Dane wejściowe'!C55="","",'Dane wejściowe'!C55)</f>
        <v/>
      </c>
      <c r="F12" s="105" t="str">
        <f>IF('Dane wejściowe'!D55="","",'Dane wejściowe'!D55)</f>
        <v/>
      </c>
      <c r="G12" s="20">
        <f>'Dane wejściowe'!E17</f>
        <v>0</v>
      </c>
      <c r="H12" s="20">
        <f>'Dane wejściowe'!F17</f>
        <v>0</v>
      </c>
      <c r="I12" s="20">
        <f>'Dane wejściowe'!G17</f>
        <v>0</v>
      </c>
      <c r="J12" s="104">
        <f>'Dane wejściowe'!H17</f>
        <v>0</v>
      </c>
      <c r="K12" s="95"/>
      <c r="M12" s="20">
        <f t="shared" si="3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95"/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X12" s="95"/>
      <c r="Z12" s="20">
        <f t="shared" si="2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</row>
    <row r="13" spans="2:30" ht="18" hidden="1" thickBot="1" x14ac:dyDescent="0.25">
      <c r="B13" s="75" t="s">
        <v>154</v>
      </c>
      <c r="C13" s="106" t="str">
        <f>IF('Dane wejściowe'!C31="","",'Dane wejściowe'!C31)</f>
        <v/>
      </c>
      <c r="D13" s="70" t="str">
        <f>'Dane wejściowe'!B56</f>
        <v>Obiekt 11</v>
      </c>
      <c r="E13" s="20" t="str">
        <f>IF('Dane wejściowe'!C56="","",'Dane wejściowe'!C56)</f>
        <v/>
      </c>
      <c r="F13" s="105" t="str">
        <f>IF('Dane wejściowe'!D56="","",'Dane wejściowe'!D56)</f>
        <v/>
      </c>
      <c r="G13" s="76">
        <f>'Dane wejściowe'!E18</f>
        <v>0</v>
      </c>
      <c r="H13" s="76">
        <f>'Dane wejściowe'!F18</f>
        <v>0</v>
      </c>
      <c r="I13" s="76">
        <f>'Dane wejściowe'!G18</f>
        <v>0</v>
      </c>
      <c r="J13" s="106">
        <f>'Dane wejściowe'!H18</f>
        <v>0</v>
      </c>
      <c r="K13" s="95"/>
      <c r="M13" s="20">
        <f t="shared" si="3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95"/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X13" s="95"/>
      <c r="Z13" s="20">
        <f t="shared" si="2"/>
        <v>0</v>
      </c>
      <c r="AA13" s="20">
        <f t="shared" si="2"/>
        <v>0</v>
      </c>
      <c r="AB13" s="20">
        <f t="shared" si="2"/>
        <v>0</v>
      </c>
      <c r="AC13" s="20">
        <f t="shared" si="2"/>
        <v>0</v>
      </c>
    </row>
    <row r="14" spans="2:30" ht="17" hidden="1" x14ac:dyDescent="0.2">
      <c r="D14" s="70" t="str">
        <f>'Dane wejściowe'!B57</f>
        <v>Obiekt 12</v>
      </c>
      <c r="E14" s="20" t="str">
        <f>IF('Dane wejściowe'!C57="","",'Dane wejściowe'!C57)</f>
        <v/>
      </c>
      <c r="F14" s="105" t="str">
        <f>IF('Dane wejściowe'!D57="","",'Dane wejściowe'!D57)</f>
        <v/>
      </c>
      <c r="K14" s="95"/>
      <c r="M14" s="20">
        <f t="shared" si="3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95"/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X14" s="95"/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</row>
    <row r="15" spans="2:30" ht="17" hidden="1" x14ac:dyDescent="0.2">
      <c r="D15" s="70" t="str">
        <f>'Dane wejściowe'!B58</f>
        <v>Obiekt 13</v>
      </c>
      <c r="E15" s="20" t="str">
        <f>IF('Dane wejściowe'!C58="","",'Dane wejściowe'!C58)</f>
        <v/>
      </c>
      <c r="F15" s="105" t="str">
        <f>IF('Dane wejściowe'!D58="","",'Dane wejściowe'!D58)</f>
        <v/>
      </c>
      <c r="K15" s="95"/>
      <c r="M15" s="20">
        <f t="shared" si="3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95"/>
      <c r="S15" s="20">
        <f t="shared" si="1"/>
        <v>0</v>
      </c>
      <c r="T15" s="20">
        <f t="shared" si="1"/>
        <v>0</v>
      </c>
      <c r="U15" s="20">
        <f t="shared" si="1"/>
        <v>0</v>
      </c>
      <c r="V15" s="20">
        <f t="shared" si="1"/>
        <v>0</v>
      </c>
      <c r="X15" s="95"/>
      <c r="Z15" s="20">
        <f t="shared" si="2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</row>
    <row r="16" spans="2:30" ht="17" hidden="1" x14ac:dyDescent="0.2">
      <c r="D16" s="70" t="str">
        <f>'Dane wejściowe'!B59</f>
        <v>Obiekt 14</v>
      </c>
      <c r="E16" s="20" t="str">
        <f>IF('Dane wejściowe'!C59="","",'Dane wejściowe'!C59)</f>
        <v/>
      </c>
      <c r="F16" s="105" t="str">
        <f>IF('Dane wejściowe'!D59="","",'Dane wejściowe'!D59)</f>
        <v/>
      </c>
      <c r="K16" s="95"/>
      <c r="M16" s="20">
        <f t="shared" si="3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95"/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X16" s="95"/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</row>
    <row r="17" spans="1:29" ht="18" hidden="1" thickBot="1" x14ac:dyDescent="0.25">
      <c r="B17" s="20" t="s">
        <v>217</v>
      </c>
      <c r="D17" s="75" t="str">
        <f>'Dane wejściowe'!B60</f>
        <v>Obiekt 15</v>
      </c>
      <c r="E17" s="76" t="str">
        <f>IF('Dane wejściowe'!C60="","",'Dane wejściowe'!C60)</f>
        <v/>
      </c>
      <c r="F17" s="107" t="str">
        <f>IF('Dane wejściowe'!D60="","",'Dane wejściowe'!D60)</f>
        <v/>
      </c>
      <c r="K17" s="95"/>
      <c r="M17" s="20">
        <f t="shared" si="3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95"/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X17" s="95"/>
      <c r="Z17" s="20">
        <f t="shared" si="2"/>
        <v>0</v>
      </c>
      <c r="AA17" s="20">
        <f t="shared" si="2"/>
        <v>0</v>
      </c>
      <c r="AB17" s="20">
        <f t="shared" si="2"/>
        <v>0</v>
      </c>
      <c r="AC17" s="20">
        <f t="shared" si="2"/>
        <v>0</v>
      </c>
    </row>
    <row r="18" spans="1:29" ht="17" hidden="1" x14ac:dyDescent="0.2">
      <c r="B18" s="82" t="str">
        <f>Podmioty!C23</f>
        <v>Bez pomocy</v>
      </c>
      <c r="F18" s="94"/>
      <c r="K18" s="95"/>
      <c r="L18" s="108" t="s">
        <v>365</v>
      </c>
      <c r="M18" s="33">
        <f>SUM(M3:M17)</f>
        <v>0</v>
      </c>
      <c r="N18" s="33">
        <f>SUM(N3:N17)</f>
        <v>0</v>
      </c>
      <c r="O18" s="33">
        <f>SUM(O3:O17)</f>
        <v>0</v>
      </c>
      <c r="P18" s="33">
        <f>SUM(P3:P17)</f>
        <v>0</v>
      </c>
      <c r="Q18" s="95"/>
      <c r="R18" s="33" t="s">
        <v>366</v>
      </c>
      <c r="S18" s="33">
        <f>SUM(S3:S17)</f>
        <v>0</v>
      </c>
      <c r="T18" s="33">
        <f>SUM(T3:T17)</f>
        <v>0</v>
      </c>
      <c r="U18" s="33">
        <f>SUM(U3:U17)</f>
        <v>0</v>
      </c>
      <c r="V18" s="33">
        <f>SUM(V3:V17)</f>
        <v>0</v>
      </c>
      <c r="X18" s="95"/>
      <c r="Y18" s="33" t="s">
        <v>367</v>
      </c>
      <c r="Z18" s="33">
        <f>SUM(Z3:Z17)</f>
        <v>0</v>
      </c>
      <c r="AA18" s="33">
        <f>SUM(AA3:AA17)</f>
        <v>0</v>
      </c>
      <c r="AB18" s="33">
        <f>SUM(AB3:AB17)</f>
        <v>0</v>
      </c>
      <c r="AC18" s="33">
        <f>SUM(AC3:AC17)</f>
        <v>0</v>
      </c>
    </row>
    <row r="19" spans="1:29" ht="17" hidden="1" x14ac:dyDescent="0.2">
      <c r="B19" s="82" t="str">
        <f>Podmioty!C24</f>
        <v>pomoc de minimis</v>
      </c>
      <c r="D19" s="25"/>
      <c r="E19" s="25"/>
      <c r="F19" s="109"/>
      <c r="K19" s="95"/>
      <c r="L19" s="20" t="s">
        <v>370</v>
      </c>
      <c r="M19" s="20">
        <f>SUM(M18:Q18)</f>
        <v>0</v>
      </c>
      <c r="Q19" s="95"/>
      <c r="R19" s="20" t="s">
        <v>370</v>
      </c>
      <c r="S19" s="20">
        <f>SUM(S18:X18)</f>
        <v>0</v>
      </c>
      <c r="X19" s="95"/>
      <c r="Y19" s="20" t="s">
        <v>370</v>
      </c>
      <c r="Z19" s="20">
        <f>SUM(Z18:AD18)</f>
        <v>0</v>
      </c>
    </row>
    <row r="20" spans="1:29" hidden="1" x14ac:dyDescent="0.2">
      <c r="B20" s="82"/>
      <c r="D20" s="25"/>
      <c r="E20" s="25"/>
      <c r="F20" s="109"/>
      <c r="K20" s="95"/>
      <c r="M20" s="20" t="b">
        <f>M19=G30</f>
        <v>1</v>
      </c>
      <c r="S20" s="20" t="b">
        <f>S19=H30</f>
        <v>1</v>
      </c>
      <c r="Z20" s="20" t="b">
        <f>Z19=I30</f>
        <v>1</v>
      </c>
    </row>
    <row r="21" spans="1:29" hidden="1" x14ac:dyDescent="0.2">
      <c r="B21" s="82"/>
      <c r="D21" s="25"/>
      <c r="E21" s="25"/>
      <c r="F21" s="109"/>
    </row>
    <row r="22" spans="1:29" ht="39" hidden="1" customHeight="1" x14ac:dyDescent="0.2">
      <c r="D22" s="25"/>
      <c r="E22" s="25"/>
    </row>
    <row r="23" spans="1:29" s="110" customFormat="1" ht="24" x14ac:dyDescent="0.2">
      <c r="B23" s="111" t="s">
        <v>116</v>
      </c>
      <c r="C23" s="111"/>
      <c r="D23" s="112" t="s">
        <v>223</v>
      </c>
      <c r="E23" s="112"/>
      <c r="F23" s="20"/>
      <c r="G23" s="20"/>
      <c r="H23" s="20"/>
      <c r="I23" s="20"/>
      <c r="J23" s="20"/>
      <c r="K23" s="20"/>
      <c r="L23" s="20"/>
    </row>
    <row r="24" spans="1:29" x14ac:dyDescent="0.2">
      <c r="D24" s="25"/>
      <c r="E24" s="25"/>
      <c r="F24" s="25"/>
    </row>
    <row r="25" spans="1:29" ht="24" x14ac:dyDescent="0.2">
      <c r="A25" s="114"/>
      <c r="B25" s="114" t="s">
        <v>66</v>
      </c>
      <c r="C25" s="114"/>
      <c r="D25" s="115" t="s">
        <v>8</v>
      </c>
      <c r="E25" s="115"/>
      <c r="F25" s="25"/>
    </row>
    <row r="26" spans="1:29" ht="24" x14ac:dyDescent="0.2">
      <c r="A26" s="114"/>
      <c r="B26" s="114"/>
      <c r="C26" s="114"/>
      <c r="D26" s="115"/>
      <c r="E26" s="115"/>
      <c r="F26" s="25"/>
    </row>
    <row r="27" spans="1:29" ht="21" x14ac:dyDescent="0.2">
      <c r="B27" s="117" t="s">
        <v>262</v>
      </c>
      <c r="D27" s="25"/>
      <c r="E27" s="25"/>
    </row>
    <row r="28" spans="1:29" ht="21" x14ac:dyDescent="0.2">
      <c r="A28" s="117"/>
      <c r="D28" s="25"/>
      <c r="E28" s="25"/>
      <c r="I28" s="316" t="s">
        <v>17</v>
      </c>
      <c r="J28" s="316"/>
      <c r="K28" s="316"/>
    </row>
    <row r="29" spans="1:29" ht="52" customHeight="1" x14ac:dyDescent="0.2">
      <c r="A29" s="314" t="s">
        <v>142</v>
      </c>
      <c r="B29" s="119" t="s">
        <v>18</v>
      </c>
      <c r="C29" s="119" t="s">
        <v>386</v>
      </c>
      <c r="D29" s="119" t="s">
        <v>188</v>
      </c>
      <c r="E29" s="120" t="s">
        <v>217</v>
      </c>
      <c r="F29" s="120" t="s">
        <v>177</v>
      </c>
      <c r="G29" s="81" t="s">
        <v>39</v>
      </c>
      <c r="H29" s="120" t="s">
        <v>67</v>
      </c>
      <c r="I29" s="82" t="s">
        <v>356</v>
      </c>
      <c r="J29" s="118" t="s">
        <v>372</v>
      </c>
      <c r="K29" s="118" t="s">
        <v>357</v>
      </c>
      <c r="L29" s="120" t="s">
        <v>222</v>
      </c>
      <c r="M29" s="129" t="s">
        <v>19</v>
      </c>
      <c r="N29" s="26" t="s">
        <v>77</v>
      </c>
      <c r="O29" s="26" t="s">
        <v>120</v>
      </c>
    </row>
    <row r="30" spans="1:29" ht="34" customHeight="1" x14ac:dyDescent="0.2">
      <c r="A30" s="315"/>
      <c r="B30" s="121"/>
      <c r="C30" s="122"/>
      <c r="D30" s="122"/>
      <c r="E30" s="123"/>
      <c r="F30" s="122"/>
      <c r="G30" s="124">
        <f>SUM(G31:G75)</f>
        <v>0</v>
      </c>
      <c r="H30" s="124">
        <f>SUM(H31:H75)</f>
        <v>0</v>
      </c>
      <c r="I30" s="124">
        <f>SUM(I31:I75)</f>
        <v>0</v>
      </c>
      <c r="J30" s="124">
        <f>SUM(J31:J75)</f>
        <v>0</v>
      </c>
      <c r="K30" s="124">
        <f>SUM(K31:K75)</f>
        <v>0</v>
      </c>
      <c r="L30" s="130"/>
      <c r="M30" s="131"/>
      <c r="N30" s="121"/>
      <c r="O30" s="121"/>
    </row>
    <row r="31" spans="1:29" x14ac:dyDescent="0.2">
      <c r="A31" s="126" t="s">
        <v>88</v>
      </c>
      <c r="B31" s="49"/>
      <c r="C31" s="28"/>
      <c r="D31" s="127" t="str">
        <f t="shared" ref="D31:D75" si="5">IF(C31=0,"",VLOOKUP(C31,$D$3:$F$17,3,0))</f>
        <v/>
      </c>
      <c r="E31" s="45"/>
      <c r="F31" s="27" t="str">
        <f>IF(D31="","",VLOOKUP(D31&amp;E31,Podmioty!$A$23:$D$46,4,0))</f>
        <v/>
      </c>
      <c r="G31" s="46"/>
      <c r="H31" s="46"/>
      <c r="I31" s="128" t="str">
        <f>IF(C31=0,"",ROUND(F31*H31,2))</f>
        <v/>
      </c>
      <c r="J31" s="128" t="str">
        <f>IF(C31=0,"",IF(I31=0,0,I31-K31))</f>
        <v/>
      </c>
      <c r="K31" s="128" t="str">
        <f>IF(C31=0,"",IF(I31=0,0,IF(E31=$B$18,ROUND(H31*(F31-0.7),2),0)))</f>
        <v/>
      </c>
      <c r="L31" s="24"/>
      <c r="M31" s="29"/>
      <c r="N31" s="29"/>
      <c r="O31" s="29"/>
    </row>
    <row r="32" spans="1:29" x14ac:dyDescent="0.2">
      <c r="A32" s="126" t="s">
        <v>89</v>
      </c>
      <c r="B32" s="49"/>
      <c r="C32" s="28"/>
      <c r="D32" s="127" t="str">
        <f t="shared" si="5"/>
        <v/>
      </c>
      <c r="E32" s="45"/>
      <c r="F32" s="27" t="str">
        <f>IF(D32="","",VLOOKUP(D32&amp;E32,Podmioty!$A$23:$D$46,4,0))</f>
        <v/>
      </c>
      <c r="G32" s="46"/>
      <c r="H32" s="46"/>
      <c r="I32" s="128" t="str">
        <f t="shared" ref="I32:I75" si="6">IF(C32=0,"",ROUND(F32*H32,2))</f>
        <v/>
      </c>
      <c r="J32" s="128" t="str">
        <f t="shared" ref="J32:J75" si="7">IF(C32=0,"",IF(I32=0,0,I32-K32))</f>
        <v/>
      </c>
      <c r="K32" s="128" t="str">
        <f t="shared" ref="K32:K75" si="8">IF(C32=0,"",IF(I32=0,0,IF(E32=$B$18,ROUND(H32*(F32-0.7),2),0)))</f>
        <v/>
      </c>
      <c r="L32" s="24"/>
      <c r="M32" s="24"/>
      <c r="N32" s="24"/>
      <c r="O32" s="24"/>
    </row>
    <row r="33" spans="1:15" x14ac:dyDescent="0.2">
      <c r="A33" s="126" t="s">
        <v>90</v>
      </c>
      <c r="B33" s="49"/>
      <c r="C33" s="28"/>
      <c r="D33" s="127" t="str">
        <f t="shared" si="5"/>
        <v/>
      </c>
      <c r="E33" s="45"/>
      <c r="F33" s="27" t="str">
        <f>IF(D33="","",VLOOKUP(D33&amp;E33,Podmioty!$A$23:$D$46,4,0))</f>
        <v/>
      </c>
      <c r="G33" s="46"/>
      <c r="H33" s="46"/>
      <c r="I33" s="128" t="str">
        <f t="shared" si="6"/>
        <v/>
      </c>
      <c r="J33" s="128" t="str">
        <f t="shared" si="7"/>
        <v/>
      </c>
      <c r="K33" s="128" t="str">
        <f t="shared" si="8"/>
        <v/>
      </c>
      <c r="L33" s="24"/>
      <c r="M33" s="24"/>
      <c r="N33" s="24"/>
      <c r="O33" s="24"/>
    </row>
    <row r="34" spans="1:15" x14ac:dyDescent="0.2">
      <c r="A34" s="126" t="s">
        <v>91</v>
      </c>
      <c r="B34" s="24"/>
      <c r="C34" s="28"/>
      <c r="D34" s="127" t="str">
        <f t="shared" si="5"/>
        <v/>
      </c>
      <c r="E34" s="45"/>
      <c r="F34" s="27" t="str">
        <f>IF(D34="","",VLOOKUP(D34&amp;E34,Podmioty!$A$23:$D$46,4,0))</f>
        <v/>
      </c>
      <c r="G34" s="46"/>
      <c r="H34" s="46"/>
      <c r="I34" s="128" t="str">
        <f t="shared" si="6"/>
        <v/>
      </c>
      <c r="J34" s="128" t="str">
        <f t="shared" si="7"/>
        <v/>
      </c>
      <c r="K34" s="128" t="str">
        <f t="shared" si="8"/>
        <v/>
      </c>
      <c r="L34" s="24"/>
      <c r="M34" s="24"/>
      <c r="N34" s="24"/>
      <c r="O34" s="24"/>
    </row>
    <row r="35" spans="1:15" x14ac:dyDescent="0.2">
      <c r="A35" s="126" t="s">
        <v>92</v>
      </c>
      <c r="B35" s="24"/>
      <c r="C35" s="28"/>
      <c r="D35" s="127" t="str">
        <f t="shared" si="5"/>
        <v/>
      </c>
      <c r="E35" s="45"/>
      <c r="F35" s="27" t="str">
        <f>IF(D35="","",VLOOKUP(D35&amp;E35,Podmioty!$A$23:$D$46,4,0))</f>
        <v/>
      </c>
      <c r="G35" s="46"/>
      <c r="H35" s="46"/>
      <c r="I35" s="128" t="str">
        <f t="shared" si="6"/>
        <v/>
      </c>
      <c r="J35" s="128" t="str">
        <f t="shared" si="7"/>
        <v/>
      </c>
      <c r="K35" s="128" t="str">
        <f t="shared" si="8"/>
        <v/>
      </c>
      <c r="L35" s="24"/>
      <c r="M35" s="24"/>
      <c r="N35" s="24"/>
      <c r="O35" s="24"/>
    </row>
    <row r="36" spans="1:15" x14ac:dyDescent="0.2">
      <c r="A36" s="126" t="s">
        <v>93</v>
      </c>
      <c r="B36" s="24"/>
      <c r="C36" s="28"/>
      <c r="D36" s="127" t="str">
        <f t="shared" si="5"/>
        <v/>
      </c>
      <c r="E36" s="45"/>
      <c r="F36" s="27" t="str">
        <f>IF(D36="","",VLOOKUP(D36&amp;E36,Podmioty!$A$23:$D$46,4,0))</f>
        <v/>
      </c>
      <c r="G36" s="46"/>
      <c r="H36" s="46"/>
      <c r="I36" s="128" t="str">
        <f t="shared" si="6"/>
        <v/>
      </c>
      <c r="J36" s="128" t="str">
        <f t="shared" si="7"/>
        <v/>
      </c>
      <c r="K36" s="128" t="str">
        <f t="shared" si="8"/>
        <v/>
      </c>
      <c r="L36" s="24"/>
      <c r="M36" s="24"/>
      <c r="N36" s="24"/>
      <c r="O36" s="24"/>
    </row>
    <row r="37" spans="1:15" x14ac:dyDescent="0.2">
      <c r="A37" s="126" t="s">
        <v>144</v>
      </c>
      <c r="B37" s="24"/>
      <c r="C37" s="22"/>
      <c r="D37" s="127" t="str">
        <f t="shared" si="5"/>
        <v/>
      </c>
      <c r="E37" s="45"/>
      <c r="F37" s="27" t="str">
        <f>IF(D37="","",VLOOKUP(D37&amp;E37,Podmioty!$A$23:$D$46,4,0))</f>
        <v/>
      </c>
      <c r="G37" s="46"/>
      <c r="H37" s="46"/>
      <c r="I37" s="128" t="str">
        <f t="shared" si="6"/>
        <v/>
      </c>
      <c r="J37" s="128" t="str">
        <f t="shared" si="7"/>
        <v/>
      </c>
      <c r="K37" s="128" t="str">
        <f t="shared" si="8"/>
        <v/>
      </c>
      <c r="L37" s="24"/>
      <c r="M37" s="24"/>
      <c r="N37" s="24"/>
      <c r="O37" s="24"/>
    </row>
    <row r="38" spans="1:15" x14ac:dyDescent="0.2">
      <c r="A38" s="126" t="s">
        <v>224</v>
      </c>
      <c r="B38" s="24"/>
      <c r="C38" s="28"/>
      <c r="D38" s="127" t="str">
        <f t="shared" si="5"/>
        <v/>
      </c>
      <c r="E38" s="45"/>
      <c r="F38" s="27" t="str">
        <f>IF(D38="","",VLOOKUP(D38&amp;E38,Podmioty!$A$23:$D$46,4,0))</f>
        <v/>
      </c>
      <c r="G38" s="46"/>
      <c r="H38" s="46"/>
      <c r="I38" s="128" t="str">
        <f t="shared" si="6"/>
        <v/>
      </c>
      <c r="J38" s="128" t="str">
        <f t="shared" si="7"/>
        <v/>
      </c>
      <c r="K38" s="128" t="str">
        <f t="shared" si="8"/>
        <v/>
      </c>
      <c r="L38" s="24"/>
      <c r="M38" s="24"/>
      <c r="N38" s="24"/>
      <c r="O38" s="24"/>
    </row>
    <row r="39" spans="1:15" x14ac:dyDescent="0.2">
      <c r="A39" s="126" t="s">
        <v>225</v>
      </c>
      <c r="B39" s="24"/>
      <c r="C39" s="22"/>
      <c r="D39" s="127" t="str">
        <f t="shared" si="5"/>
        <v/>
      </c>
      <c r="E39" s="45"/>
      <c r="F39" s="27" t="str">
        <f>IF(D39="","",VLOOKUP(D39&amp;E39,Podmioty!$A$23:$D$46,4,0))</f>
        <v/>
      </c>
      <c r="G39" s="46"/>
      <c r="H39" s="46"/>
      <c r="I39" s="128" t="str">
        <f t="shared" si="6"/>
        <v/>
      </c>
      <c r="J39" s="128" t="str">
        <f t="shared" si="7"/>
        <v/>
      </c>
      <c r="K39" s="128" t="str">
        <f t="shared" si="8"/>
        <v/>
      </c>
      <c r="L39" s="24"/>
      <c r="M39" s="24"/>
      <c r="N39" s="24"/>
      <c r="O39" s="24"/>
    </row>
    <row r="40" spans="1:15" x14ac:dyDescent="0.2">
      <c r="A40" s="126" t="s">
        <v>226</v>
      </c>
      <c r="B40" s="24"/>
      <c r="C40" s="28"/>
      <c r="D40" s="127" t="str">
        <f t="shared" si="5"/>
        <v/>
      </c>
      <c r="E40" s="45"/>
      <c r="F40" s="27" t="str">
        <f>IF(D40="","",VLOOKUP(D40&amp;E40,Podmioty!$A$23:$D$46,4,0))</f>
        <v/>
      </c>
      <c r="G40" s="46"/>
      <c r="H40" s="46"/>
      <c r="I40" s="128" t="str">
        <f t="shared" si="6"/>
        <v/>
      </c>
      <c r="J40" s="128" t="str">
        <f t="shared" si="7"/>
        <v/>
      </c>
      <c r="K40" s="128" t="str">
        <f t="shared" si="8"/>
        <v/>
      </c>
      <c r="L40" s="24"/>
      <c r="M40" s="24"/>
      <c r="N40" s="24"/>
      <c r="O40" s="24"/>
    </row>
    <row r="41" spans="1:15" x14ac:dyDescent="0.2">
      <c r="A41" s="126" t="s">
        <v>227</v>
      </c>
      <c r="B41" s="24"/>
      <c r="C41" s="28"/>
      <c r="D41" s="127" t="str">
        <f t="shared" si="5"/>
        <v/>
      </c>
      <c r="E41" s="45"/>
      <c r="F41" s="27" t="str">
        <f>IF(D41="","",VLOOKUP(D41&amp;E41,Podmioty!$A$23:$D$46,4,0))</f>
        <v/>
      </c>
      <c r="G41" s="46"/>
      <c r="H41" s="46"/>
      <c r="I41" s="128" t="str">
        <f t="shared" si="6"/>
        <v/>
      </c>
      <c r="J41" s="128" t="str">
        <f t="shared" si="7"/>
        <v/>
      </c>
      <c r="K41" s="128" t="str">
        <f t="shared" si="8"/>
        <v/>
      </c>
      <c r="L41" s="24"/>
      <c r="M41" s="24"/>
      <c r="N41" s="24"/>
      <c r="O41" s="24"/>
    </row>
    <row r="42" spans="1:15" x14ac:dyDescent="0.2">
      <c r="A42" s="126" t="s">
        <v>228</v>
      </c>
      <c r="B42" s="24"/>
      <c r="C42" s="22"/>
      <c r="D42" s="127" t="str">
        <f t="shared" si="5"/>
        <v/>
      </c>
      <c r="E42" s="45"/>
      <c r="F42" s="27" t="str">
        <f>IF(D42="","",VLOOKUP(D42&amp;E42,Podmioty!$A$23:$D$46,4,0))</f>
        <v/>
      </c>
      <c r="G42" s="46"/>
      <c r="H42" s="46"/>
      <c r="I42" s="128" t="str">
        <f t="shared" si="6"/>
        <v/>
      </c>
      <c r="J42" s="128" t="str">
        <f t="shared" si="7"/>
        <v/>
      </c>
      <c r="K42" s="128" t="str">
        <f t="shared" si="8"/>
        <v/>
      </c>
      <c r="L42" s="24"/>
      <c r="M42" s="24"/>
      <c r="N42" s="24"/>
      <c r="O42" s="24"/>
    </row>
    <row r="43" spans="1:15" x14ac:dyDescent="0.2">
      <c r="A43" s="126" t="s">
        <v>229</v>
      </c>
      <c r="B43" s="24"/>
      <c r="C43" s="28"/>
      <c r="D43" s="127" t="str">
        <f t="shared" si="5"/>
        <v/>
      </c>
      <c r="E43" s="45"/>
      <c r="F43" s="27" t="str">
        <f>IF(D43="","",VLOOKUP(D43&amp;E43,Podmioty!$A$23:$D$46,4,0))</f>
        <v/>
      </c>
      <c r="G43" s="46"/>
      <c r="H43" s="46"/>
      <c r="I43" s="128" t="str">
        <f t="shared" si="6"/>
        <v/>
      </c>
      <c r="J43" s="128" t="str">
        <f t="shared" si="7"/>
        <v/>
      </c>
      <c r="K43" s="128" t="str">
        <f t="shared" si="8"/>
        <v/>
      </c>
      <c r="L43" s="24"/>
      <c r="M43" s="24"/>
      <c r="N43" s="24"/>
      <c r="O43" s="24"/>
    </row>
    <row r="44" spans="1:15" x14ac:dyDescent="0.2">
      <c r="A44" s="126" t="s">
        <v>230</v>
      </c>
      <c r="B44" s="24"/>
      <c r="C44" s="22"/>
      <c r="D44" s="127" t="str">
        <f t="shared" si="5"/>
        <v/>
      </c>
      <c r="E44" s="45"/>
      <c r="F44" s="27" t="str">
        <f>IF(D44="","",VLOOKUP(D44&amp;E44,Podmioty!$A$23:$D$46,4,0))</f>
        <v/>
      </c>
      <c r="G44" s="46"/>
      <c r="H44" s="46"/>
      <c r="I44" s="128" t="str">
        <f t="shared" si="6"/>
        <v/>
      </c>
      <c r="J44" s="128" t="str">
        <f t="shared" si="7"/>
        <v/>
      </c>
      <c r="K44" s="128" t="str">
        <f t="shared" si="8"/>
        <v/>
      </c>
      <c r="L44" s="24"/>
      <c r="M44" s="24"/>
      <c r="N44" s="24"/>
      <c r="O44" s="24"/>
    </row>
    <row r="45" spans="1:15" x14ac:dyDescent="0.2">
      <c r="A45" s="126" t="s">
        <v>231</v>
      </c>
      <c r="B45" s="24"/>
      <c r="C45" s="28"/>
      <c r="D45" s="127" t="str">
        <f t="shared" si="5"/>
        <v/>
      </c>
      <c r="E45" s="45"/>
      <c r="F45" s="27" t="str">
        <f>IF(D45="","",VLOOKUP(D45&amp;E45,Podmioty!$A$23:$D$46,4,0))</f>
        <v/>
      </c>
      <c r="G45" s="46"/>
      <c r="H45" s="46"/>
      <c r="I45" s="128" t="str">
        <f t="shared" si="6"/>
        <v/>
      </c>
      <c r="J45" s="128" t="str">
        <f t="shared" si="7"/>
        <v/>
      </c>
      <c r="K45" s="128" t="str">
        <f t="shared" si="8"/>
        <v/>
      </c>
      <c r="L45" s="24"/>
      <c r="M45" s="24"/>
      <c r="N45" s="24"/>
      <c r="O45" s="24"/>
    </row>
    <row r="46" spans="1:15" x14ac:dyDescent="0.2">
      <c r="A46" s="126" t="s">
        <v>232</v>
      </c>
      <c r="B46" s="24"/>
      <c r="C46" s="28"/>
      <c r="D46" s="127" t="str">
        <f t="shared" si="5"/>
        <v/>
      </c>
      <c r="E46" s="45"/>
      <c r="F46" s="27" t="str">
        <f>IF(D46="","",VLOOKUP(D46&amp;E46,Podmioty!$A$23:$D$46,4,0))</f>
        <v/>
      </c>
      <c r="G46" s="46"/>
      <c r="H46" s="46"/>
      <c r="I46" s="128" t="str">
        <f t="shared" si="6"/>
        <v/>
      </c>
      <c r="J46" s="128" t="str">
        <f t="shared" si="7"/>
        <v/>
      </c>
      <c r="K46" s="128" t="str">
        <f t="shared" si="8"/>
        <v/>
      </c>
      <c r="L46" s="24"/>
      <c r="M46" s="24"/>
      <c r="N46" s="24"/>
      <c r="O46" s="24"/>
    </row>
    <row r="47" spans="1:15" x14ac:dyDescent="0.2">
      <c r="A47" s="126" t="s">
        <v>233</v>
      </c>
      <c r="B47" s="24"/>
      <c r="C47" s="28"/>
      <c r="D47" s="127" t="str">
        <f t="shared" si="5"/>
        <v/>
      </c>
      <c r="E47" s="45"/>
      <c r="F47" s="27" t="str">
        <f>IF(D47="","",VLOOKUP(D47&amp;E47,Podmioty!$A$23:$D$46,4,0))</f>
        <v/>
      </c>
      <c r="G47" s="46"/>
      <c r="H47" s="46"/>
      <c r="I47" s="128" t="str">
        <f t="shared" si="6"/>
        <v/>
      </c>
      <c r="J47" s="128" t="str">
        <f t="shared" si="7"/>
        <v/>
      </c>
      <c r="K47" s="128" t="str">
        <f t="shared" si="8"/>
        <v/>
      </c>
      <c r="L47" s="24"/>
      <c r="M47" s="24"/>
      <c r="N47" s="24"/>
      <c r="O47" s="24"/>
    </row>
    <row r="48" spans="1:15" x14ac:dyDescent="0.2">
      <c r="A48" s="126" t="s">
        <v>234</v>
      </c>
      <c r="B48" s="24"/>
      <c r="C48" s="28"/>
      <c r="D48" s="127" t="str">
        <f t="shared" si="5"/>
        <v/>
      </c>
      <c r="E48" s="45"/>
      <c r="F48" s="27" t="str">
        <f>IF(D48="","",VLOOKUP(D48&amp;E48,Podmioty!$A$23:$D$46,4,0))</f>
        <v/>
      </c>
      <c r="G48" s="46"/>
      <c r="H48" s="46"/>
      <c r="I48" s="128" t="str">
        <f t="shared" si="6"/>
        <v/>
      </c>
      <c r="J48" s="128" t="str">
        <f t="shared" si="7"/>
        <v/>
      </c>
      <c r="K48" s="128" t="str">
        <f t="shared" si="8"/>
        <v/>
      </c>
      <c r="L48" s="24"/>
      <c r="M48" s="24"/>
      <c r="N48" s="24"/>
      <c r="O48" s="24"/>
    </row>
    <row r="49" spans="1:15" x14ac:dyDescent="0.2">
      <c r="A49" s="126" t="s">
        <v>235</v>
      </c>
      <c r="B49" s="24"/>
      <c r="C49" s="28"/>
      <c r="D49" s="127" t="str">
        <f t="shared" si="5"/>
        <v/>
      </c>
      <c r="E49" s="45"/>
      <c r="F49" s="27" t="str">
        <f>IF(D49="","",VLOOKUP(D49&amp;E49,Podmioty!$A$23:$D$46,4,0))</f>
        <v/>
      </c>
      <c r="G49" s="46"/>
      <c r="H49" s="46"/>
      <c r="I49" s="128" t="str">
        <f t="shared" si="6"/>
        <v/>
      </c>
      <c r="J49" s="128" t="str">
        <f t="shared" si="7"/>
        <v/>
      </c>
      <c r="K49" s="128" t="str">
        <f t="shared" si="8"/>
        <v/>
      </c>
      <c r="L49" s="24"/>
      <c r="M49" s="24"/>
      <c r="N49" s="24"/>
      <c r="O49" s="24"/>
    </row>
    <row r="50" spans="1:15" x14ac:dyDescent="0.2">
      <c r="A50" s="126" t="s">
        <v>236</v>
      </c>
      <c r="B50" s="24"/>
      <c r="C50" s="28"/>
      <c r="D50" s="127" t="str">
        <f t="shared" si="5"/>
        <v/>
      </c>
      <c r="E50" s="45"/>
      <c r="F50" s="27" t="str">
        <f>IF(D50="","",VLOOKUP(D50&amp;E50,Podmioty!$A$23:$D$46,4,0))</f>
        <v/>
      </c>
      <c r="G50" s="46"/>
      <c r="H50" s="46"/>
      <c r="I50" s="128" t="str">
        <f t="shared" si="6"/>
        <v/>
      </c>
      <c r="J50" s="128" t="str">
        <f t="shared" si="7"/>
        <v/>
      </c>
      <c r="K50" s="128" t="str">
        <f t="shared" si="8"/>
        <v/>
      </c>
      <c r="L50" s="24"/>
      <c r="M50" s="24"/>
      <c r="N50" s="24"/>
      <c r="O50" s="24"/>
    </row>
    <row r="51" spans="1:15" x14ac:dyDescent="0.2">
      <c r="A51" s="126" t="s">
        <v>237</v>
      </c>
      <c r="B51" s="24"/>
      <c r="C51" s="28"/>
      <c r="D51" s="127" t="str">
        <f t="shared" si="5"/>
        <v/>
      </c>
      <c r="E51" s="45"/>
      <c r="F51" s="27" t="str">
        <f>IF(D51="","",VLOOKUP(D51&amp;E51,Podmioty!$A$23:$D$46,4,0))</f>
        <v/>
      </c>
      <c r="G51" s="46"/>
      <c r="H51" s="46"/>
      <c r="I51" s="128" t="str">
        <f t="shared" si="6"/>
        <v/>
      </c>
      <c r="J51" s="128" t="str">
        <f t="shared" si="7"/>
        <v/>
      </c>
      <c r="K51" s="128" t="str">
        <f t="shared" si="8"/>
        <v/>
      </c>
      <c r="L51" s="24"/>
      <c r="M51" s="24"/>
      <c r="N51" s="24"/>
      <c r="O51" s="24"/>
    </row>
    <row r="52" spans="1:15" x14ac:dyDescent="0.2">
      <c r="A52" s="126" t="s">
        <v>238</v>
      </c>
      <c r="B52" s="24"/>
      <c r="C52" s="28"/>
      <c r="D52" s="127" t="str">
        <f t="shared" si="5"/>
        <v/>
      </c>
      <c r="E52" s="45"/>
      <c r="F52" s="27" t="str">
        <f>IF(D52="","",VLOOKUP(D52&amp;E52,Podmioty!$A$23:$D$46,4,0))</f>
        <v/>
      </c>
      <c r="G52" s="46"/>
      <c r="H52" s="46"/>
      <c r="I52" s="128" t="str">
        <f t="shared" si="6"/>
        <v/>
      </c>
      <c r="J52" s="128" t="str">
        <f t="shared" si="7"/>
        <v/>
      </c>
      <c r="K52" s="128" t="str">
        <f t="shared" si="8"/>
        <v/>
      </c>
      <c r="L52" s="24"/>
      <c r="M52" s="24"/>
      <c r="N52" s="24"/>
      <c r="O52" s="24"/>
    </row>
    <row r="53" spans="1:15" x14ac:dyDescent="0.2">
      <c r="A53" s="126" t="s">
        <v>239</v>
      </c>
      <c r="B53" s="24"/>
      <c r="C53" s="28"/>
      <c r="D53" s="127" t="str">
        <f t="shared" si="5"/>
        <v/>
      </c>
      <c r="E53" s="45"/>
      <c r="F53" s="27" t="str">
        <f>IF(D53="","",VLOOKUP(D53&amp;E53,Podmioty!$A$23:$D$46,4,0))</f>
        <v/>
      </c>
      <c r="G53" s="46"/>
      <c r="H53" s="46"/>
      <c r="I53" s="128" t="str">
        <f t="shared" si="6"/>
        <v/>
      </c>
      <c r="J53" s="128" t="str">
        <f t="shared" si="7"/>
        <v/>
      </c>
      <c r="K53" s="128" t="str">
        <f t="shared" si="8"/>
        <v/>
      </c>
      <c r="L53" s="24"/>
      <c r="M53" s="24"/>
      <c r="N53" s="24"/>
      <c r="O53" s="24"/>
    </row>
    <row r="54" spans="1:15" x14ac:dyDescent="0.2">
      <c r="A54" s="126" t="s">
        <v>240</v>
      </c>
      <c r="B54" s="24"/>
      <c r="C54" s="28"/>
      <c r="D54" s="127" t="str">
        <f t="shared" si="5"/>
        <v/>
      </c>
      <c r="E54" s="45"/>
      <c r="F54" s="27" t="str">
        <f>IF(D54="","",VLOOKUP(D54&amp;E54,Podmioty!$A$23:$D$46,4,0))</f>
        <v/>
      </c>
      <c r="G54" s="46"/>
      <c r="H54" s="46"/>
      <c r="I54" s="128" t="str">
        <f t="shared" si="6"/>
        <v/>
      </c>
      <c r="J54" s="128" t="str">
        <f t="shared" si="7"/>
        <v/>
      </c>
      <c r="K54" s="128" t="str">
        <f t="shared" si="8"/>
        <v/>
      </c>
      <c r="L54" s="24"/>
      <c r="M54" s="24"/>
      <c r="N54" s="24"/>
      <c r="O54" s="24"/>
    </row>
    <row r="55" spans="1:15" x14ac:dyDescent="0.2">
      <c r="A55" s="126" t="s">
        <v>241</v>
      </c>
      <c r="B55" s="24"/>
      <c r="C55" s="28"/>
      <c r="D55" s="127" t="str">
        <f t="shared" si="5"/>
        <v/>
      </c>
      <c r="E55" s="45"/>
      <c r="F55" s="27" t="str">
        <f>IF(D55="","",VLOOKUP(D55&amp;E55,Podmioty!$A$23:$D$46,4,0))</f>
        <v/>
      </c>
      <c r="G55" s="46"/>
      <c r="H55" s="46"/>
      <c r="I55" s="128" t="str">
        <f t="shared" si="6"/>
        <v/>
      </c>
      <c r="J55" s="128" t="str">
        <f t="shared" si="7"/>
        <v/>
      </c>
      <c r="K55" s="128" t="str">
        <f t="shared" si="8"/>
        <v/>
      </c>
      <c r="L55" s="24"/>
      <c r="M55" s="24"/>
      <c r="N55" s="24"/>
      <c r="O55" s="24"/>
    </row>
    <row r="56" spans="1:15" x14ac:dyDescent="0.2">
      <c r="A56" s="126" t="s">
        <v>242</v>
      </c>
      <c r="B56" s="24"/>
      <c r="C56" s="28"/>
      <c r="D56" s="127" t="str">
        <f t="shared" si="5"/>
        <v/>
      </c>
      <c r="E56" s="45"/>
      <c r="F56" s="27" t="str">
        <f>IF(D56="","",VLOOKUP(D56&amp;E56,Podmioty!$A$23:$D$46,4,0))</f>
        <v/>
      </c>
      <c r="G56" s="46"/>
      <c r="H56" s="46"/>
      <c r="I56" s="128" t="str">
        <f t="shared" si="6"/>
        <v/>
      </c>
      <c r="J56" s="128" t="str">
        <f t="shared" si="7"/>
        <v/>
      </c>
      <c r="K56" s="128" t="str">
        <f t="shared" si="8"/>
        <v/>
      </c>
      <c r="L56" s="24"/>
      <c r="M56" s="24"/>
      <c r="N56" s="24"/>
      <c r="O56" s="24"/>
    </row>
    <row r="57" spans="1:15" x14ac:dyDescent="0.2">
      <c r="A57" s="126" t="s">
        <v>243</v>
      </c>
      <c r="B57" s="24"/>
      <c r="C57" s="28"/>
      <c r="D57" s="127" t="str">
        <f t="shared" si="5"/>
        <v/>
      </c>
      <c r="E57" s="45"/>
      <c r="F57" s="27" t="str">
        <f>IF(D57="","",VLOOKUP(D57&amp;E57,Podmioty!$A$23:$D$46,4,0))</f>
        <v/>
      </c>
      <c r="G57" s="46"/>
      <c r="H57" s="46"/>
      <c r="I57" s="128" t="str">
        <f t="shared" si="6"/>
        <v/>
      </c>
      <c r="J57" s="128" t="str">
        <f t="shared" si="7"/>
        <v/>
      </c>
      <c r="K57" s="128" t="str">
        <f t="shared" si="8"/>
        <v/>
      </c>
      <c r="L57" s="24"/>
      <c r="M57" s="24"/>
      <c r="N57" s="24"/>
      <c r="O57" s="24"/>
    </row>
    <row r="58" spans="1:15" x14ac:dyDescent="0.2">
      <c r="A58" s="126" t="s">
        <v>244</v>
      </c>
      <c r="B58" s="24"/>
      <c r="C58" s="28"/>
      <c r="D58" s="127" t="str">
        <f t="shared" si="5"/>
        <v/>
      </c>
      <c r="E58" s="45"/>
      <c r="F58" s="27" t="str">
        <f>IF(D58="","",VLOOKUP(D58&amp;E58,Podmioty!$A$23:$D$46,4,0))</f>
        <v/>
      </c>
      <c r="G58" s="46"/>
      <c r="H58" s="46"/>
      <c r="I58" s="128" t="str">
        <f t="shared" si="6"/>
        <v/>
      </c>
      <c r="J58" s="128" t="str">
        <f t="shared" si="7"/>
        <v/>
      </c>
      <c r="K58" s="128" t="str">
        <f t="shared" si="8"/>
        <v/>
      </c>
      <c r="L58" s="24"/>
      <c r="M58" s="24"/>
      <c r="N58" s="24"/>
      <c r="O58" s="24"/>
    </row>
    <row r="59" spans="1:15" x14ac:dyDescent="0.2">
      <c r="A59" s="126" t="s">
        <v>245</v>
      </c>
      <c r="B59" s="24"/>
      <c r="C59" s="28"/>
      <c r="D59" s="127" t="str">
        <f t="shared" si="5"/>
        <v/>
      </c>
      <c r="E59" s="45"/>
      <c r="F59" s="27" t="str">
        <f>IF(D59="","",VLOOKUP(D59&amp;E59,Podmioty!$A$23:$D$46,4,0))</f>
        <v/>
      </c>
      <c r="G59" s="46"/>
      <c r="H59" s="46"/>
      <c r="I59" s="128" t="str">
        <f t="shared" si="6"/>
        <v/>
      </c>
      <c r="J59" s="128" t="str">
        <f t="shared" si="7"/>
        <v/>
      </c>
      <c r="K59" s="128" t="str">
        <f t="shared" si="8"/>
        <v/>
      </c>
      <c r="L59" s="24"/>
      <c r="M59" s="24"/>
      <c r="N59" s="24"/>
      <c r="O59" s="24"/>
    </row>
    <row r="60" spans="1:15" x14ac:dyDescent="0.2">
      <c r="A60" s="126" t="s">
        <v>246</v>
      </c>
      <c r="B60" s="24"/>
      <c r="C60" s="28"/>
      <c r="D60" s="127" t="str">
        <f t="shared" si="5"/>
        <v/>
      </c>
      <c r="E60" s="45"/>
      <c r="F60" s="27" t="str">
        <f>IF(D60="","",VLOOKUP(D60&amp;E60,Podmioty!$A$23:$D$46,4,0))</f>
        <v/>
      </c>
      <c r="G60" s="46"/>
      <c r="H60" s="46"/>
      <c r="I60" s="128" t="str">
        <f t="shared" si="6"/>
        <v/>
      </c>
      <c r="J60" s="128" t="str">
        <f t="shared" si="7"/>
        <v/>
      </c>
      <c r="K60" s="128" t="str">
        <f t="shared" si="8"/>
        <v/>
      </c>
      <c r="L60" s="24"/>
      <c r="M60" s="24"/>
      <c r="N60" s="24"/>
      <c r="O60" s="24"/>
    </row>
    <row r="61" spans="1:15" x14ac:dyDescent="0.2">
      <c r="A61" s="126" t="s">
        <v>247</v>
      </c>
      <c r="B61" s="24"/>
      <c r="C61" s="28"/>
      <c r="D61" s="127" t="str">
        <f t="shared" si="5"/>
        <v/>
      </c>
      <c r="E61" s="45"/>
      <c r="F61" s="27" t="str">
        <f>IF(D61="","",VLOOKUP(D61&amp;E61,Podmioty!$A$23:$D$46,4,0))</f>
        <v/>
      </c>
      <c r="G61" s="46"/>
      <c r="H61" s="46"/>
      <c r="I61" s="128" t="str">
        <f t="shared" si="6"/>
        <v/>
      </c>
      <c r="J61" s="128" t="str">
        <f t="shared" si="7"/>
        <v/>
      </c>
      <c r="K61" s="128" t="str">
        <f t="shared" si="8"/>
        <v/>
      </c>
      <c r="L61" s="24"/>
      <c r="M61" s="24"/>
      <c r="N61" s="24"/>
      <c r="O61" s="24"/>
    </row>
    <row r="62" spans="1:15" x14ac:dyDescent="0.2">
      <c r="A62" s="126" t="s">
        <v>248</v>
      </c>
      <c r="B62" s="24"/>
      <c r="C62" s="28"/>
      <c r="D62" s="127" t="str">
        <f t="shared" si="5"/>
        <v/>
      </c>
      <c r="E62" s="45"/>
      <c r="F62" s="27" t="str">
        <f>IF(D62="","",VLOOKUP(D62&amp;E62,Podmioty!$A$23:$D$46,4,0))</f>
        <v/>
      </c>
      <c r="G62" s="46"/>
      <c r="H62" s="46"/>
      <c r="I62" s="128" t="str">
        <f t="shared" si="6"/>
        <v/>
      </c>
      <c r="J62" s="128" t="str">
        <f t="shared" si="7"/>
        <v/>
      </c>
      <c r="K62" s="128" t="str">
        <f t="shared" si="8"/>
        <v/>
      </c>
      <c r="L62" s="24"/>
      <c r="M62" s="24"/>
      <c r="N62" s="24"/>
      <c r="O62" s="24"/>
    </row>
    <row r="63" spans="1:15" x14ac:dyDescent="0.2">
      <c r="A63" s="126" t="s">
        <v>249</v>
      </c>
      <c r="B63" s="24"/>
      <c r="C63" s="28"/>
      <c r="D63" s="127" t="str">
        <f t="shared" si="5"/>
        <v/>
      </c>
      <c r="E63" s="45"/>
      <c r="F63" s="27" t="str">
        <f>IF(D63="","",VLOOKUP(D63&amp;E63,Podmioty!$A$23:$D$46,4,0))</f>
        <v/>
      </c>
      <c r="G63" s="46"/>
      <c r="H63" s="46"/>
      <c r="I63" s="128" t="str">
        <f t="shared" si="6"/>
        <v/>
      </c>
      <c r="J63" s="128" t="str">
        <f t="shared" si="7"/>
        <v/>
      </c>
      <c r="K63" s="128" t="str">
        <f t="shared" si="8"/>
        <v/>
      </c>
      <c r="L63" s="24"/>
      <c r="M63" s="24"/>
      <c r="N63" s="24"/>
      <c r="O63" s="24"/>
    </row>
    <row r="64" spans="1:15" x14ac:dyDescent="0.2">
      <c r="A64" s="126" t="s">
        <v>250</v>
      </c>
      <c r="B64" s="24"/>
      <c r="C64" s="28"/>
      <c r="D64" s="127" t="str">
        <f t="shared" si="5"/>
        <v/>
      </c>
      <c r="E64" s="45"/>
      <c r="F64" s="27" t="str">
        <f>IF(D64="","",VLOOKUP(D64&amp;E64,Podmioty!$A$23:$D$46,4,0))</f>
        <v/>
      </c>
      <c r="G64" s="46"/>
      <c r="H64" s="46"/>
      <c r="I64" s="128" t="str">
        <f t="shared" si="6"/>
        <v/>
      </c>
      <c r="J64" s="128" t="str">
        <f t="shared" si="7"/>
        <v/>
      </c>
      <c r="K64" s="128" t="str">
        <f t="shared" si="8"/>
        <v/>
      </c>
      <c r="L64" s="24"/>
      <c r="M64" s="24"/>
      <c r="N64" s="24"/>
      <c r="O64" s="24"/>
    </row>
    <row r="65" spans="1:15" x14ac:dyDescent="0.2">
      <c r="A65" s="126" t="s">
        <v>251</v>
      </c>
      <c r="B65" s="24"/>
      <c r="C65" s="28"/>
      <c r="D65" s="127" t="str">
        <f t="shared" si="5"/>
        <v/>
      </c>
      <c r="E65" s="45"/>
      <c r="F65" s="27" t="str">
        <f>IF(D65="","",VLOOKUP(D65&amp;E65,Podmioty!$A$23:$D$46,4,0))</f>
        <v/>
      </c>
      <c r="G65" s="46"/>
      <c r="H65" s="46"/>
      <c r="I65" s="128" t="str">
        <f t="shared" si="6"/>
        <v/>
      </c>
      <c r="J65" s="128" t="str">
        <f t="shared" si="7"/>
        <v/>
      </c>
      <c r="K65" s="128" t="str">
        <f t="shared" si="8"/>
        <v/>
      </c>
      <c r="L65" s="24"/>
      <c r="M65" s="24"/>
      <c r="N65" s="24"/>
      <c r="O65" s="24"/>
    </row>
    <row r="66" spans="1:15" x14ac:dyDescent="0.2">
      <c r="A66" s="126" t="s">
        <v>252</v>
      </c>
      <c r="B66" s="24"/>
      <c r="C66" s="28"/>
      <c r="D66" s="127" t="str">
        <f t="shared" si="5"/>
        <v/>
      </c>
      <c r="E66" s="45"/>
      <c r="F66" s="27" t="str">
        <f>IF(D66="","",VLOOKUP(D66&amp;E66,Podmioty!$A$23:$D$46,4,0))</f>
        <v/>
      </c>
      <c r="G66" s="46"/>
      <c r="H66" s="46"/>
      <c r="I66" s="128" t="str">
        <f t="shared" si="6"/>
        <v/>
      </c>
      <c r="J66" s="128" t="str">
        <f t="shared" si="7"/>
        <v/>
      </c>
      <c r="K66" s="128" t="str">
        <f t="shared" si="8"/>
        <v/>
      </c>
      <c r="L66" s="24"/>
      <c r="M66" s="24"/>
      <c r="N66" s="24"/>
      <c r="O66" s="24"/>
    </row>
    <row r="67" spans="1:15" x14ac:dyDescent="0.2">
      <c r="A67" s="126" t="s">
        <v>253</v>
      </c>
      <c r="B67" s="24"/>
      <c r="C67" s="28"/>
      <c r="D67" s="127" t="str">
        <f t="shared" si="5"/>
        <v/>
      </c>
      <c r="E67" s="45"/>
      <c r="F67" s="27" t="str">
        <f>IF(D67="","",VLOOKUP(D67&amp;E67,Podmioty!$A$23:$D$46,4,0))</f>
        <v/>
      </c>
      <c r="G67" s="46"/>
      <c r="H67" s="46"/>
      <c r="I67" s="128" t="str">
        <f t="shared" si="6"/>
        <v/>
      </c>
      <c r="J67" s="128" t="str">
        <f t="shared" si="7"/>
        <v/>
      </c>
      <c r="K67" s="128" t="str">
        <f t="shared" si="8"/>
        <v/>
      </c>
      <c r="L67" s="24"/>
      <c r="M67" s="24"/>
      <c r="N67" s="24"/>
      <c r="O67" s="24"/>
    </row>
    <row r="68" spans="1:15" x14ac:dyDescent="0.2">
      <c r="A68" s="126" t="s">
        <v>254</v>
      </c>
      <c r="B68" s="24"/>
      <c r="C68" s="28"/>
      <c r="D68" s="127" t="str">
        <f t="shared" si="5"/>
        <v/>
      </c>
      <c r="E68" s="45"/>
      <c r="F68" s="27" t="str">
        <f>IF(D68="","",VLOOKUP(D68&amp;E68,Podmioty!$A$23:$D$46,4,0))</f>
        <v/>
      </c>
      <c r="G68" s="46"/>
      <c r="H68" s="46"/>
      <c r="I68" s="128" t="str">
        <f t="shared" si="6"/>
        <v/>
      </c>
      <c r="J68" s="128" t="str">
        <f t="shared" si="7"/>
        <v/>
      </c>
      <c r="K68" s="128" t="str">
        <f t="shared" si="8"/>
        <v/>
      </c>
      <c r="L68" s="24"/>
      <c r="M68" s="24"/>
      <c r="N68" s="24"/>
      <c r="O68" s="24"/>
    </row>
    <row r="69" spans="1:15" x14ac:dyDescent="0.2">
      <c r="A69" s="126" t="s">
        <v>255</v>
      </c>
      <c r="B69" s="24"/>
      <c r="C69" s="28"/>
      <c r="D69" s="127" t="str">
        <f t="shared" si="5"/>
        <v/>
      </c>
      <c r="E69" s="45"/>
      <c r="F69" s="27" t="str">
        <f>IF(D69="","",VLOOKUP(D69&amp;E69,Podmioty!$A$23:$D$46,4,0))</f>
        <v/>
      </c>
      <c r="G69" s="46"/>
      <c r="H69" s="46"/>
      <c r="I69" s="128" t="str">
        <f t="shared" si="6"/>
        <v/>
      </c>
      <c r="J69" s="128" t="str">
        <f t="shared" si="7"/>
        <v/>
      </c>
      <c r="K69" s="128" t="str">
        <f t="shared" si="8"/>
        <v/>
      </c>
      <c r="L69" s="24"/>
      <c r="M69" s="24"/>
      <c r="N69" s="24"/>
      <c r="O69" s="24"/>
    </row>
    <row r="70" spans="1:15" x14ac:dyDescent="0.2">
      <c r="A70" s="126" t="s">
        <v>256</v>
      </c>
      <c r="B70" s="24"/>
      <c r="C70" s="28"/>
      <c r="D70" s="127" t="str">
        <f t="shared" si="5"/>
        <v/>
      </c>
      <c r="E70" s="45"/>
      <c r="F70" s="27" t="str">
        <f>IF(D70="","",VLOOKUP(D70&amp;E70,Podmioty!$A$23:$D$46,4,0))</f>
        <v/>
      </c>
      <c r="G70" s="46"/>
      <c r="H70" s="46"/>
      <c r="I70" s="128" t="str">
        <f t="shared" si="6"/>
        <v/>
      </c>
      <c r="J70" s="128" t="str">
        <f t="shared" si="7"/>
        <v/>
      </c>
      <c r="K70" s="128" t="str">
        <f t="shared" si="8"/>
        <v/>
      </c>
      <c r="L70" s="24"/>
      <c r="M70" s="24"/>
      <c r="N70" s="24"/>
      <c r="O70" s="24"/>
    </row>
    <row r="71" spans="1:15" x14ac:dyDescent="0.2">
      <c r="A71" s="126" t="s">
        <v>257</v>
      </c>
      <c r="B71" s="24"/>
      <c r="C71" s="28"/>
      <c r="D71" s="127" t="str">
        <f t="shared" si="5"/>
        <v/>
      </c>
      <c r="E71" s="45"/>
      <c r="F71" s="27" t="str">
        <f>IF(D71="","",VLOOKUP(D71&amp;E71,Podmioty!$A$23:$D$46,4,0))</f>
        <v/>
      </c>
      <c r="G71" s="46"/>
      <c r="H71" s="46"/>
      <c r="I71" s="128" t="str">
        <f t="shared" si="6"/>
        <v/>
      </c>
      <c r="J71" s="128" t="str">
        <f t="shared" si="7"/>
        <v/>
      </c>
      <c r="K71" s="128" t="str">
        <f t="shared" si="8"/>
        <v/>
      </c>
      <c r="L71" s="24"/>
      <c r="M71" s="24"/>
      <c r="N71" s="24"/>
      <c r="O71" s="24"/>
    </row>
    <row r="72" spans="1:15" x14ac:dyDescent="0.2">
      <c r="A72" s="126" t="s">
        <v>258</v>
      </c>
      <c r="B72" s="24"/>
      <c r="C72" s="28"/>
      <c r="D72" s="127" t="str">
        <f t="shared" si="5"/>
        <v/>
      </c>
      <c r="E72" s="45"/>
      <c r="F72" s="27" t="str">
        <f>IF(D72="","",VLOOKUP(D72&amp;E72,Podmioty!$A$23:$D$46,4,0))</f>
        <v/>
      </c>
      <c r="G72" s="46"/>
      <c r="H72" s="46"/>
      <c r="I72" s="128" t="str">
        <f t="shared" si="6"/>
        <v/>
      </c>
      <c r="J72" s="128" t="str">
        <f t="shared" si="7"/>
        <v/>
      </c>
      <c r="K72" s="128" t="str">
        <f t="shared" si="8"/>
        <v/>
      </c>
      <c r="L72" s="24"/>
      <c r="M72" s="24"/>
      <c r="N72" s="24"/>
      <c r="O72" s="24"/>
    </row>
    <row r="73" spans="1:15" x14ac:dyDescent="0.2">
      <c r="A73" s="126" t="s">
        <v>259</v>
      </c>
      <c r="B73" s="24"/>
      <c r="C73" s="28"/>
      <c r="D73" s="127" t="str">
        <f t="shared" si="5"/>
        <v/>
      </c>
      <c r="E73" s="45"/>
      <c r="F73" s="27" t="str">
        <f>IF(D73="","",VLOOKUP(D73&amp;E73,Podmioty!$A$23:$D$46,4,0))</f>
        <v/>
      </c>
      <c r="G73" s="46"/>
      <c r="H73" s="46"/>
      <c r="I73" s="128" t="str">
        <f t="shared" si="6"/>
        <v/>
      </c>
      <c r="J73" s="128" t="str">
        <f t="shared" si="7"/>
        <v/>
      </c>
      <c r="K73" s="128" t="str">
        <f t="shared" si="8"/>
        <v/>
      </c>
      <c r="L73" s="24"/>
      <c r="M73" s="24"/>
      <c r="N73" s="24"/>
      <c r="O73" s="24"/>
    </row>
    <row r="74" spans="1:15" x14ac:dyDescent="0.2">
      <c r="A74" s="126" t="s">
        <v>260</v>
      </c>
      <c r="B74" s="24"/>
      <c r="C74" s="28"/>
      <c r="D74" s="127" t="str">
        <f t="shared" si="5"/>
        <v/>
      </c>
      <c r="E74" s="45"/>
      <c r="F74" s="27" t="str">
        <f>IF(D74="","",VLOOKUP(D74&amp;E74,Podmioty!$A$23:$D$46,4,0))</f>
        <v/>
      </c>
      <c r="G74" s="46"/>
      <c r="H74" s="46"/>
      <c r="I74" s="128" t="str">
        <f t="shared" si="6"/>
        <v/>
      </c>
      <c r="J74" s="128" t="str">
        <f t="shared" si="7"/>
        <v/>
      </c>
      <c r="K74" s="128" t="str">
        <f t="shared" si="8"/>
        <v/>
      </c>
      <c r="L74" s="24"/>
      <c r="M74" s="24"/>
      <c r="N74" s="24"/>
      <c r="O74" s="24"/>
    </row>
    <row r="75" spans="1:15" x14ac:dyDescent="0.2">
      <c r="A75" s="126" t="s">
        <v>261</v>
      </c>
      <c r="B75" s="24"/>
      <c r="C75" s="28"/>
      <c r="D75" s="127" t="str">
        <f t="shared" si="5"/>
        <v/>
      </c>
      <c r="E75" s="45"/>
      <c r="F75" s="27" t="str">
        <f>IF(D75="","",VLOOKUP(D75&amp;E75,Podmioty!$A$23:$D$46,4,0))</f>
        <v/>
      </c>
      <c r="G75" s="46"/>
      <c r="H75" s="46"/>
      <c r="I75" s="128" t="str">
        <f t="shared" si="6"/>
        <v/>
      </c>
      <c r="J75" s="128" t="str">
        <f t="shared" si="7"/>
        <v/>
      </c>
      <c r="K75" s="128" t="str">
        <f t="shared" si="8"/>
        <v/>
      </c>
      <c r="L75" s="24"/>
      <c r="M75" s="24"/>
      <c r="N75" s="24"/>
      <c r="O75" s="24"/>
    </row>
  </sheetData>
  <sheetProtection algorithmName="SHA-512" hashValue="NaiZ6pqwBeh8hqgL+R4TT0gyr6A9ToQt5zGWmEhBSrnDVq8LVVtk9xPcO9YSPKnLgCZJSEoFBYZycqmcU2LDLQ==" saltValue="Jtc4u1ZFoBAsn/a4rPvbRA==" spinCount="100000" sheet="1" formatCells="0" formatColumns="0" formatRows="0"/>
  <autoFilter ref="A30:AE75" xr:uid="{00000000-0009-0000-0000-000006000000}"/>
  <mergeCells count="2">
    <mergeCell ref="A29:A30"/>
    <mergeCell ref="I28:K28"/>
  </mergeCells>
  <phoneticPr fontId="3" type="noConversion"/>
  <conditionalFormatting sqref="F31:F75">
    <cfRule type="containsText" dxfId="13" priority="1" operator="containsText" text="nie dotyczy">
      <formula>NOT(ISERROR(SEARCH("nie dotyczy",F31)))</formula>
    </cfRule>
  </conditionalFormatting>
  <dataValidations count="2">
    <dataValidation type="list" allowBlank="1" showInputMessage="1" showErrorMessage="1" sqref="C31:C75" xr:uid="{00000000-0002-0000-0600-000000000000}">
      <formula1>$D$3:$D$17</formula1>
    </dataValidation>
    <dataValidation type="list" allowBlank="1" showInputMessage="1" showErrorMessage="1" sqref="E31:E75" xr:uid="{CBD6510E-97EE-574E-A52E-68646F49C710}">
      <formula1>$B$18:$B$21</formula1>
    </dataValidation>
  </dataValidations>
  <pageMargins left="0.7" right="0.7" top="0.75" bottom="0.75" header="0.3" footer="0.3"/>
  <pageSetup paperSize="9" scale="38" fitToHeight="0" orientation="landscape" horizontalDpi="0" verticalDpi="0"/>
  <headerFooter>
    <oddHeader>&amp;L&amp;F&amp;C&amp;F&amp;R&amp;P z &amp;N</oddHeader>
    <oddFooter>&amp;L&amp;F&amp;C&amp;A&amp;R&amp;P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75"/>
  <sheetViews>
    <sheetView showGridLines="0" topLeftCell="A23" zoomScale="80" zoomScaleNormal="80" workbookViewId="0">
      <selection activeCell="H31" sqref="H31:I31"/>
    </sheetView>
  </sheetViews>
  <sheetFormatPr baseColWidth="10" defaultColWidth="10.83203125" defaultRowHeight="16" x14ac:dyDescent="0.2"/>
  <cols>
    <col min="1" max="1" width="5.33203125" style="20" customWidth="1"/>
    <col min="2" max="2" width="24.83203125" style="20" customWidth="1"/>
    <col min="3" max="4" width="11.6640625" style="20" customWidth="1"/>
    <col min="5" max="5" width="26.33203125" style="20" customWidth="1"/>
    <col min="6" max="6" width="20.6640625" style="20" customWidth="1"/>
    <col min="7" max="7" width="18.33203125" style="20" customWidth="1"/>
    <col min="8" max="9" width="25.1640625" style="20" customWidth="1"/>
    <col min="10" max="10" width="19.83203125" style="20" bestFit="1" customWidth="1"/>
    <col min="11" max="11" width="29" style="20" customWidth="1"/>
    <col min="12" max="13" width="26.1640625" style="20" customWidth="1"/>
    <col min="14" max="14" width="22.5" style="20" customWidth="1"/>
    <col min="15" max="16" width="23.33203125" style="20" customWidth="1"/>
    <col min="17" max="16384" width="10.83203125" style="20"/>
  </cols>
  <sheetData>
    <row r="1" spans="2:30" ht="17" hidden="1" thickBot="1" x14ac:dyDescent="0.25">
      <c r="E1" s="94"/>
      <c r="K1" s="95"/>
      <c r="L1" s="20" t="s">
        <v>385</v>
      </c>
      <c r="M1" s="20" t="s">
        <v>385</v>
      </c>
      <c r="N1" s="20" t="s">
        <v>385</v>
      </c>
      <c r="O1" s="20" t="s">
        <v>385</v>
      </c>
      <c r="Q1" s="95"/>
      <c r="R1" s="20" t="s">
        <v>363</v>
      </c>
      <c r="S1" s="20" t="s">
        <v>363</v>
      </c>
      <c r="T1" s="20" t="s">
        <v>363</v>
      </c>
      <c r="U1" s="20" t="s">
        <v>363</v>
      </c>
      <c r="V1" s="20" t="s">
        <v>363</v>
      </c>
      <c r="W1" s="20" t="s">
        <v>363</v>
      </c>
      <c r="Y1" s="20" t="s">
        <v>364</v>
      </c>
      <c r="Z1" s="20" t="s">
        <v>364</v>
      </c>
      <c r="AA1" s="20" t="s">
        <v>364</v>
      </c>
      <c r="AB1" s="20" t="s">
        <v>364</v>
      </c>
      <c r="AC1" s="20" t="s">
        <v>364</v>
      </c>
      <c r="AD1" s="20" t="s">
        <v>364</v>
      </c>
    </row>
    <row r="2" spans="2:30" ht="18" hidden="1" thickBot="1" x14ac:dyDescent="0.25">
      <c r="B2" s="96"/>
      <c r="C2" s="97" t="s">
        <v>155</v>
      </c>
      <c r="D2" s="56"/>
      <c r="E2" s="98" t="s">
        <v>173</v>
      </c>
      <c r="F2" s="99" t="s">
        <v>155</v>
      </c>
      <c r="G2" s="96" t="s">
        <v>179</v>
      </c>
      <c r="H2" s="97" t="s">
        <v>184</v>
      </c>
      <c r="I2" s="97" t="s">
        <v>376</v>
      </c>
      <c r="J2" s="100" t="s">
        <v>377</v>
      </c>
      <c r="K2" s="95"/>
      <c r="M2" s="101" t="str">
        <f>G2</f>
        <v>Bez pomocy</v>
      </c>
      <c r="N2" s="101" t="str">
        <f>H2</f>
        <v>pomoc de minimis</v>
      </c>
      <c r="O2" s="101" t="str">
        <f>I2</f>
        <v>Art. 38a ust. 11, 14 i 15</v>
      </c>
      <c r="P2" s="101" t="str">
        <f>J2</f>
        <v>Art. 38a ust. 12, 14 i 15</v>
      </c>
      <c r="Q2" s="95"/>
      <c r="S2" s="101" t="str">
        <f>M2</f>
        <v>Bez pomocy</v>
      </c>
      <c r="T2" s="101" t="str">
        <f>N2</f>
        <v>pomoc de minimis</v>
      </c>
      <c r="U2" s="101" t="str">
        <f>O2</f>
        <v>Art. 38a ust. 11, 14 i 15</v>
      </c>
      <c r="V2" s="101" t="str">
        <f>P2</f>
        <v>Art. 38a ust. 12, 14 i 15</v>
      </c>
      <c r="X2" s="95"/>
      <c r="Z2" s="101" t="str">
        <f>S2</f>
        <v>Bez pomocy</v>
      </c>
      <c r="AA2" s="101" t="str">
        <f t="shared" ref="AA2:AC2" si="0">T2</f>
        <v>pomoc de minimis</v>
      </c>
      <c r="AB2" s="101" t="str">
        <f t="shared" si="0"/>
        <v>Art. 38a ust. 11, 14 i 15</v>
      </c>
      <c r="AC2" s="101" t="str">
        <f t="shared" si="0"/>
        <v>Art. 38a ust. 12, 14 i 15</v>
      </c>
    </row>
    <row r="3" spans="2:30" ht="17" hidden="1" x14ac:dyDescent="0.2">
      <c r="B3" s="66" t="s">
        <v>187</v>
      </c>
      <c r="C3" s="102" t="str">
        <f>IF('Dane wejściowe'!C21="","",'Dane wejściowe'!C21)</f>
        <v/>
      </c>
      <c r="D3" s="66" t="str">
        <f>'Dane wejściowe'!B46</f>
        <v>Obiekt 1</v>
      </c>
      <c r="E3" s="67" t="str">
        <f>IF('Dane wejściowe'!C46="","",'Dane wejściowe'!C46)</f>
        <v/>
      </c>
      <c r="F3" s="103" t="str">
        <f>IF('Dane wejściowe'!D46="","",'Dane wejściowe'!D46)</f>
        <v/>
      </c>
      <c r="G3" s="70">
        <f>'Dane wejściowe'!E36</f>
        <v>0.8</v>
      </c>
      <c r="H3" s="20">
        <f>'Dane wejściowe'!F36</f>
        <v>0.7</v>
      </c>
      <c r="I3" s="20">
        <f>'Dane wejściowe'!G36</f>
        <v>0</v>
      </c>
      <c r="J3" s="104">
        <f>'Dane wejściowe'!H36</f>
        <v>0</v>
      </c>
      <c r="K3" s="95"/>
      <c r="L3" s="20" t="s">
        <v>193</v>
      </c>
      <c r="M3" s="20">
        <f>SUMIFS($H$31:$H$84,$E$31:$E$84,M$2,$C$31:$C$84,$D3)</f>
        <v>0</v>
      </c>
      <c r="N3" s="20">
        <f t="shared" ref="N3:P17" si="1">SUMIFS($H$31:$H$84,$E$31:$E$84,N$2,$C$31:$C$84,$D3)</f>
        <v>0</v>
      </c>
      <c r="O3" s="20">
        <f t="shared" si="1"/>
        <v>0</v>
      </c>
      <c r="P3" s="20">
        <f t="shared" si="1"/>
        <v>0</v>
      </c>
      <c r="Q3" s="95"/>
      <c r="S3" s="20">
        <f>SUMIFS($I$31:$I$84,$E$31:$E$84,S$2,$C$31:$C$84,$D3)</f>
        <v>0</v>
      </c>
      <c r="T3" s="20">
        <f>SUMIFS($I$31:$I$84,$E$31:$E$84,T$2,$C$31:$C$84,$D3)</f>
        <v>0</v>
      </c>
      <c r="U3" s="20">
        <f>SUMIFS($I$31:$I$84,$E$31:$E$84,U$2,$C$31:$C$84,$D3)</f>
        <v>0</v>
      </c>
      <c r="V3" s="20">
        <f>SUMIFS($I$31:$I$84,$E$31:$E$84,V$2,$C$31:$C$84,$D3)</f>
        <v>0</v>
      </c>
      <c r="X3" s="95"/>
      <c r="Z3" s="20">
        <f>SUMIFS($J$31:$J$84,$E$31:$E$84,Z$2,$C$31:$C$84,$D3)</f>
        <v>0</v>
      </c>
      <c r="AA3" s="20">
        <f t="shared" ref="AA3:AC17" si="2">SUMIFS($J$31:$J$84,$E$31:$E$84,AA$2,$C$31:$C$84,$D3)</f>
        <v>0</v>
      </c>
      <c r="AB3" s="20">
        <f t="shared" si="2"/>
        <v>0</v>
      </c>
      <c r="AC3" s="20">
        <f t="shared" si="2"/>
        <v>0</v>
      </c>
    </row>
    <row r="4" spans="2:30" ht="17" hidden="1" x14ac:dyDescent="0.2">
      <c r="B4" s="70" t="s">
        <v>145</v>
      </c>
      <c r="C4" s="104" t="str">
        <f>IF('Dane wejściowe'!C22="","",'Dane wejściowe'!C22)</f>
        <v/>
      </c>
      <c r="D4" s="70" t="str">
        <f>'Dane wejściowe'!B47</f>
        <v>Obiekt 2</v>
      </c>
      <c r="E4" s="20" t="str">
        <f>IF('Dane wejściowe'!C47="","",'Dane wejściowe'!C47)</f>
        <v/>
      </c>
      <c r="F4" s="105" t="str">
        <f>IF('Dane wejściowe'!D47="","",'Dane wejściowe'!D47)</f>
        <v/>
      </c>
      <c r="G4" s="70">
        <f>'Dane wejściowe'!E37</f>
        <v>0.8</v>
      </c>
      <c r="H4" s="20">
        <f>'Dane wejściowe'!F37</f>
        <v>0.7</v>
      </c>
      <c r="I4" s="20">
        <f>'Dane wejściowe'!G37</f>
        <v>0</v>
      </c>
      <c r="J4" s="104">
        <f>'Dane wejściowe'!H37</f>
        <v>0</v>
      </c>
      <c r="K4" s="95"/>
      <c r="L4" s="20" t="s">
        <v>194</v>
      </c>
      <c r="M4" s="20">
        <f t="shared" ref="M4:M17" si="3">SUMIFS($H$31:$H$84,$E$31:$E$84,M$2,$C$31:$C$84,$D4)</f>
        <v>0</v>
      </c>
      <c r="N4" s="20">
        <f t="shared" si="1"/>
        <v>0</v>
      </c>
      <c r="O4" s="20">
        <f t="shared" si="1"/>
        <v>0</v>
      </c>
      <c r="P4" s="20">
        <f t="shared" si="1"/>
        <v>0</v>
      </c>
      <c r="Q4" s="95"/>
      <c r="S4" s="20">
        <f t="shared" ref="S4:V17" si="4">SUMIFS($I$31:$I$84,$E$31:$E$84,S$2,$C$31:$C$84,$D4)</f>
        <v>0</v>
      </c>
      <c r="T4" s="20">
        <f t="shared" si="4"/>
        <v>0</v>
      </c>
      <c r="U4" s="20">
        <f t="shared" si="4"/>
        <v>0</v>
      </c>
      <c r="V4" s="20">
        <f t="shared" si="4"/>
        <v>0</v>
      </c>
      <c r="X4" s="95"/>
      <c r="Z4" s="20">
        <f t="shared" ref="Z4:Z17" si="5">SUMIFS($J$31:$J$84,$E$31:$E$84,Z$2,$C$31:$C$84,$D4)</f>
        <v>0</v>
      </c>
      <c r="AA4" s="20">
        <f t="shared" si="2"/>
        <v>0</v>
      </c>
      <c r="AB4" s="20">
        <f t="shared" si="2"/>
        <v>0</v>
      </c>
      <c r="AC4" s="20">
        <f t="shared" si="2"/>
        <v>0</v>
      </c>
    </row>
    <row r="5" spans="2:30" ht="17" hidden="1" x14ac:dyDescent="0.2">
      <c r="B5" s="70" t="s">
        <v>146</v>
      </c>
      <c r="C5" s="104" t="str">
        <f>IF('Dane wejściowe'!C23="","",'Dane wejściowe'!C23)</f>
        <v/>
      </c>
      <c r="D5" s="70" t="str">
        <f>'Dane wejściowe'!B48</f>
        <v>Obiekt 3</v>
      </c>
      <c r="E5" s="20" t="str">
        <f>IF('Dane wejściowe'!C48="","",'Dane wejściowe'!C48)</f>
        <v/>
      </c>
      <c r="F5" s="105" t="str">
        <f>IF('Dane wejściowe'!D48="","",'Dane wejściowe'!D48)</f>
        <v/>
      </c>
      <c r="G5" s="70">
        <f>'Dane wejściowe'!E38</f>
        <v>0.8</v>
      </c>
      <c r="H5" s="20">
        <f>'Dane wejściowe'!F38</f>
        <v>0.7</v>
      </c>
      <c r="I5" s="20">
        <f>'Dane wejściowe'!G38</f>
        <v>0</v>
      </c>
      <c r="J5" s="104">
        <f>'Dane wejściowe'!H38</f>
        <v>0</v>
      </c>
      <c r="K5" s="95"/>
      <c r="M5" s="20">
        <f t="shared" si="3"/>
        <v>0</v>
      </c>
      <c r="N5" s="20">
        <f t="shared" si="1"/>
        <v>0</v>
      </c>
      <c r="O5" s="20">
        <f t="shared" si="1"/>
        <v>0</v>
      </c>
      <c r="P5" s="20">
        <f t="shared" si="1"/>
        <v>0</v>
      </c>
      <c r="Q5" s="95"/>
      <c r="S5" s="20">
        <f t="shared" si="4"/>
        <v>0</v>
      </c>
      <c r="T5" s="20">
        <f t="shared" si="4"/>
        <v>0</v>
      </c>
      <c r="U5" s="20">
        <f t="shared" si="4"/>
        <v>0</v>
      </c>
      <c r="V5" s="20">
        <f t="shared" si="4"/>
        <v>0</v>
      </c>
      <c r="X5" s="95"/>
      <c r="Z5" s="20">
        <f t="shared" si="5"/>
        <v>0</v>
      </c>
      <c r="AA5" s="20">
        <f t="shared" si="2"/>
        <v>0</v>
      </c>
      <c r="AB5" s="20">
        <f t="shared" si="2"/>
        <v>0</v>
      </c>
      <c r="AC5" s="20">
        <f t="shared" si="2"/>
        <v>0</v>
      </c>
    </row>
    <row r="6" spans="2:30" ht="17" hidden="1" x14ac:dyDescent="0.2">
      <c r="B6" s="70" t="s">
        <v>147</v>
      </c>
      <c r="C6" s="104" t="str">
        <f>IF('Dane wejściowe'!C24="","",'Dane wejściowe'!C24)</f>
        <v/>
      </c>
      <c r="D6" s="70" t="str">
        <f>'Dane wejściowe'!B49</f>
        <v>Obiekt 4</v>
      </c>
      <c r="E6" s="20" t="str">
        <f>IF('Dane wejściowe'!C49="","",'Dane wejściowe'!C49)</f>
        <v/>
      </c>
      <c r="F6" s="105" t="str">
        <f>IF('Dane wejściowe'!D49="","",'Dane wejściowe'!D49)</f>
        <v/>
      </c>
      <c r="G6" s="70">
        <f>'Dane wejściowe'!E39</f>
        <v>0.8</v>
      </c>
      <c r="H6" s="20">
        <f>'Dane wejściowe'!F39</f>
        <v>0.7</v>
      </c>
      <c r="I6" s="20">
        <f>'Dane wejściowe'!G39</f>
        <v>0</v>
      </c>
      <c r="J6" s="104">
        <f>'Dane wejściowe'!H39</f>
        <v>0</v>
      </c>
      <c r="K6" s="95"/>
      <c r="M6" s="20">
        <f t="shared" si="3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95"/>
      <c r="S6" s="20">
        <f t="shared" si="4"/>
        <v>0</v>
      </c>
      <c r="T6" s="20">
        <f t="shared" si="4"/>
        <v>0</v>
      </c>
      <c r="U6" s="20">
        <f t="shared" si="4"/>
        <v>0</v>
      </c>
      <c r="V6" s="20">
        <f t="shared" si="4"/>
        <v>0</v>
      </c>
      <c r="X6" s="95"/>
      <c r="Z6" s="20">
        <f t="shared" si="5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</row>
    <row r="7" spans="2:30" ht="17" hidden="1" x14ac:dyDescent="0.2">
      <c r="B7" s="70" t="s">
        <v>148</v>
      </c>
      <c r="C7" s="104" t="str">
        <f>IF('Dane wejściowe'!C25="","",'Dane wejściowe'!C25)</f>
        <v/>
      </c>
      <c r="D7" s="70" t="str">
        <f>'Dane wejściowe'!B50</f>
        <v>Obiekt 5</v>
      </c>
      <c r="E7" s="20" t="str">
        <f>IF('Dane wejściowe'!C50="","",'Dane wejściowe'!C50)</f>
        <v/>
      </c>
      <c r="F7" s="105" t="str">
        <f>IF('Dane wejściowe'!D50="","",'Dane wejściowe'!D50)</f>
        <v/>
      </c>
      <c r="G7" s="70">
        <f>'Dane wejściowe'!E40</f>
        <v>0.8</v>
      </c>
      <c r="H7" s="20">
        <f>'Dane wejściowe'!F40</f>
        <v>0.7</v>
      </c>
      <c r="I7" s="20">
        <f>'Dane wejściowe'!G40</f>
        <v>0</v>
      </c>
      <c r="J7" s="104">
        <f>'Dane wejściowe'!H40</f>
        <v>0</v>
      </c>
      <c r="K7" s="95"/>
      <c r="M7" s="20">
        <f t="shared" si="3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95"/>
      <c r="S7" s="20">
        <f t="shared" si="4"/>
        <v>0</v>
      </c>
      <c r="T7" s="20">
        <f t="shared" si="4"/>
        <v>0</v>
      </c>
      <c r="U7" s="20">
        <f t="shared" si="4"/>
        <v>0</v>
      </c>
      <c r="V7" s="20">
        <f t="shared" si="4"/>
        <v>0</v>
      </c>
      <c r="X7" s="95"/>
      <c r="Z7" s="20">
        <f t="shared" si="5"/>
        <v>0</v>
      </c>
      <c r="AA7" s="20">
        <f t="shared" si="2"/>
        <v>0</v>
      </c>
      <c r="AB7" s="20">
        <f t="shared" si="2"/>
        <v>0</v>
      </c>
      <c r="AC7" s="20">
        <f t="shared" si="2"/>
        <v>0</v>
      </c>
    </row>
    <row r="8" spans="2:30" ht="17" hidden="1" x14ac:dyDescent="0.2">
      <c r="B8" s="70" t="s">
        <v>149</v>
      </c>
      <c r="C8" s="104" t="str">
        <f>IF('Dane wejściowe'!C26="","",'Dane wejściowe'!C26)</f>
        <v/>
      </c>
      <c r="D8" s="70" t="str">
        <f>'Dane wejściowe'!B51</f>
        <v>Obiekt 6</v>
      </c>
      <c r="E8" s="20" t="str">
        <f>IF('Dane wejściowe'!C51="","",'Dane wejściowe'!C51)</f>
        <v/>
      </c>
      <c r="F8" s="105" t="str">
        <f>IF('Dane wejściowe'!D51="","",'Dane wejściowe'!D51)</f>
        <v/>
      </c>
      <c r="G8" s="70">
        <f>'Dane wejściowe'!E41</f>
        <v>0.8</v>
      </c>
      <c r="H8" s="20">
        <f>'Dane wejściowe'!F41</f>
        <v>0.7</v>
      </c>
      <c r="I8" s="20">
        <f>'Dane wejściowe'!G41</f>
        <v>0</v>
      </c>
      <c r="J8" s="104">
        <f>'Dane wejściowe'!H41</f>
        <v>0</v>
      </c>
      <c r="K8" s="95"/>
      <c r="M8" s="20">
        <f t="shared" si="3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95"/>
      <c r="S8" s="20">
        <f t="shared" si="4"/>
        <v>0</v>
      </c>
      <c r="T8" s="20">
        <f t="shared" si="4"/>
        <v>0</v>
      </c>
      <c r="U8" s="20">
        <f t="shared" si="4"/>
        <v>0</v>
      </c>
      <c r="V8" s="20">
        <f t="shared" si="4"/>
        <v>0</v>
      </c>
      <c r="X8" s="95"/>
      <c r="Z8" s="20">
        <f t="shared" si="5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</row>
    <row r="9" spans="2:30" ht="17" hidden="1" x14ac:dyDescent="0.2">
      <c r="B9" s="70" t="s">
        <v>150</v>
      </c>
      <c r="C9" s="104" t="str">
        <f>IF('Dane wejściowe'!C27="","",'Dane wejściowe'!C27)</f>
        <v/>
      </c>
      <c r="D9" s="70" t="str">
        <f>'Dane wejściowe'!B52</f>
        <v>Obiekt 7</v>
      </c>
      <c r="E9" s="20" t="str">
        <f>IF('Dane wejściowe'!C52="","",'Dane wejściowe'!C52)</f>
        <v/>
      </c>
      <c r="F9" s="105" t="str">
        <f>IF('Dane wejściowe'!D52="","",'Dane wejściowe'!D52)</f>
        <v/>
      </c>
      <c r="G9" s="70">
        <f>'Dane wejściowe'!E14</f>
        <v>0</v>
      </c>
      <c r="H9" s="20">
        <f>'Dane wejściowe'!F14</f>
        <v>0</v>
      </c>
      <c r="I9" s="20">
        <f>'Dane wejściowe'!G14</f>
        <v>0</v>
      </c>
      <c r="J9" s="104">
        <f>'Dane wejściowe'!H14</f>
        <v>0</v>
      </c>
      <c r="K9" s="95"/>
      <c r="M9" s="20">
        <f t="shared" si="3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95"/>
      <c r="S9" s="20">
        <f t="shared" si="4"/>
        <v>0</v>
      </c>
      <c r="T9" s="20">
        <f t="shared" si="4"/>
        <v>0</v>
      </c>
      <c r="U9" s="20">
        <f t="shared" si="4"/>
        <v>0</v>
      </c>
      <c r="V9" s="20">
        <f t="shared" si="4"/>
        <v>0</v>
      </c>
      <c r="X9" s="95"/>
      <c r="Z9" s="20">
        <f t="shared" si="5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</row>
    <row r="10" spans="2:30" ht="17" hidden="1" x14ac:dyDescent="0.2">
      <c r="B10" s="70" t="s">
        <v>151</v>
      </c>
      <c r="C10" s="104" t="str">
        <f>IF('Dane wejściowe'!C28="","",'Dane wejściowe'!C28)</f>
        <v/>
      </c>
      <c r="D10" s="70" t="str">
        <f>'Dane wejściowe'!B53</f>
        <v>Obiekt 8</v>
      </c>
      <c r="E10" s="20" t="str">
        <f>IF('Dane wejściowe'!C53="","",'Dane wejściowe'!C53)</f>
        <v/>
      </c>
      <c r="F10" s="105" t="str">
        <f>IF('Dane wejściowe'!D53="","",'Dane wejściowe'!D53)</f>
        <v/>
      </c>
      <c r="G10" s="70">
        <f>'Dane wejściowe'!E15</f>
        <v>0</v>
      </c>
      <c r="H10" s="20">
        <f>'Dane wejściowe'!F15</f>
        <v>0</v>
      </c>
      <c r="I10" s="20">
        <f>'Dane wejściowe'!G15</f>
        <v>0</v>
      </c>
      <c r="J10" s="104">
        <f>'Dane wejściowe'!H15</f>
        <v>0</v>
      </c>
      <c r="K10" s="95"/>
      <c r="M10" s="20">
        <f t="shared" si="3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95"/>
      <c r="S10" s="20">
        <f t="shared" si="4"/>
        <v>0</v>
      </c>
      <c r="T10" s="20">
        <f t="shared" si="4"/>
        <v>0</v>
      </c>
      <c r="U10" s="20">
        <f t="shared" si="4"/>
        <v>0</v>
      </c>
      <c r="V10" s="20">
        <f t="shared" si="4"/>
        <v>0</v>
      </c>
      <c r="X10" s="95"/>
      <c r="Z10" s="20">
        <f t="shared" si="5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</row>
    <row r="11" spans="2:30" ht="17" hidden="1" x14ac:dyDescent="0.2">
      <c r="B11" s="70" t="s">
        <v>152</v>
      </c>
      <c r="C11" s="104" t="str">
        <f>IF('Dane wejściowe'!C29="","",'Dane wejściowe'!C29)</f>
        <v/>
      </c>
      <c r="D11" s="70" t="str">
        <f>'Dane wejściowe'!B54</f>
        <v>Obiekt 9</v>
      </c>
      <c r="E11" s="20" t="str">
        <f>IF('Dane wejściowe'!C54="","",'Dane wejściowe'!C54)</f>
        <v/>
      </c>
      <c r="F11" s="105" t="str">
        <f>IF('Dane wejściowe'!D54="","",'Dane wejściowe'!D54)</f>
        <v/>
      </c>
      <c r="G11" s="70">
        <f>'Dane wejściowe'!E16</f>
        <v>0</v>
      </c>
      <c r="H11" s="20">
        <f>'Dane wejściowe'!F16</f>
        <v>0</v>
      </c>
      <c r="I11" s="20">
        <f>'Dane wejściowe'!G16</f>
        <v>0</v>
      </c>
      <c r="J11" s="104">
        <f>'Dane wejściowe'!H16</f>
        <v>0</v>
      </c>
      <c r="K11" s="95"/>
      <c r="M11" s="20">
        <f t="shared" si="3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95"/>
      <c r="S11" s="20">
        <f t="shared" si="4"/>
        <v>0</v>
      </c>
      <c r="T11" s="20">
        <f t="shared" si="4"/>
        <v>0</v>
      </c>
      <c r="U11" s="20">
        <f t="shared" si="4"/>
        <v>0</v>
      </c>
      <c r="V11" s="20">
        <f t="shared" si="4"/>
        <v>0</v>
      </c>
      <c r="X11" s="95"/>
      <c r="Z11" s="20">
        <f t="shared" si="5"/>
        <v>0</v>
      </c>
      <c r="AA11" s="20">
        <f t="shared" si="2"/>
        <v>0</v>
      </c>
      <c r="AB11" s="20">
        <f t="shared" si="2"/>
        <v>0</v>
      </c>
      <c r="AC11" s="20">
        <f t="shared" si="2"/>
        <v>0</v>
      </c>
    </row>
    <row r="12" spans="2:30" ht="17" hidden="1" x14ac:dyDescent="0.2">
      <c r="B12" s="70" t="s">
        <v>153</v>
      </c>
      <c r="C12" s="104" t="str">
        <f>IF('Dane wejściowe'!C30="","",'Dane wejściowe'!C30)</f>
        <v/>
      </c>
      <c r="D12" s="70" t="str">
        <f>'Dane wejściowe'!B55</f>
        <v>Obiekt 10</v>
      </c>
      <c r="E12" s="20" t="str">
        <f>IF('Dane wejściowe'!C55="","",'Dane wejściowe'!C55)</f>
        <v/>
      </c>
      <c r="F12" s="105" t="str">
        <f>IF('Dane wejściowe'!D55="","",'Dane wejściowe'!D55)</f>
        <v/>
      </c>
      <c r="G12" s="70">
        <f>'Dane wejściowe'!E17</f>
        <v>0</v>
      </c>
      <c r="H12" s="20">
        <f>'Dane wejściowe'!F17</f>
        <v>0</v>
      </c>
      <c r="I12" s="20">
        <f>'Dane wejściowe'!G17</f>
        <v>0</v>
      </c>
      <c r="J12" s="104">
        <f>'Dane wejściowe'!H17</f>
        <v>0</v>
      </c>
      <c r="K12" s="95"/>
      <c r="M12" s="20">
        <f t="shared" si="3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95"/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X12" s="95"/>
      <c r="Z12" s="20">
        <f t="shared" si="5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</row>
    <row r="13" spans="2:30" ht="18" hidden="1" thickBot="1" x14ac:dyDescent="0.25">
      <c r="B13" s="75" t="s">
        <v>154</v>
      </c>
      <c r="C13" s="106" t="str">
        <f>IF('Dane wejściowe'!C31="","",'Dane wejściowe'!C31)</f>
        <v/>
      </c>
      <c r="D13" s="70" t="str">
        <f>'Dane wejściowe'!B56</f>
        <v>Obiekt 11</v>
      </c>
      <c r="E13" s="20" t="str">
        <f>IF('Dane wejściowe'!C56="","",'Dane wejściowe'!C56)</f>
        <v/>
      </c>
      <c r="F13" s="105" t="str">
        <f>IF('Dane wejściowe'!D56="","",'Dane wejściowe'!D56)</f>
        <v/>
      </c>
      <c r="G13" s="75">
        <f>'Dane wejściowe'!E18</f>
        <v>0</v>
      </c>
      <c r="H13" s="76">
        <f>'Dane wejściowe'!F18</f>
        <v>0</v>
      </c>
      <c r="I13" s="76">
        <f>'Dane wejściowe'!G18</f>
        <v>0</v>
      </c>
      <c r="J13" s="106">
        <f>'Dane wejściowe'!H18</f>
        <v>0</v>
      </c>
      <c r="K13" s="95"/>
      <c r="M13" s="20">
        <f t="shared" si="3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95"/>
      <c r="S13" s="20">
        <f t="shared" si="4"/>
        <v>0</v>
      </c>
      <c r="T13" s="20">
        <f t="shared" si="4"/>
        <v>0</v>
      </c>
      <c r="U13" s="20">
        <f t="shared" si="4"/>
        <v>0</v>
      </c>
      <c r="V13" s="20">
        <f t="shared" si="4"/>
        <v>0</v>
      </c>
      <c r="X13" s="95"/>
      <c r="Z13" s="20">
        <f t="shared" si="5"/>
        <v>0</v>
      </c>
      <c r="AA13" s="20">
        <f t="shared" si="2"/>
        <v>0</v>
      </c>
      <c r="AB13" s="20">
        <f t="shared" si="2"/>
        <v>0</v>
      </c>
      <c r="AC13" s="20">
        <f t="shared" si="2"/>
        <v>0</v>
      </c>
    </row>
    <row r="14" spans="2:30" ht="17" hidden="1" x14ac:dyDescent="0.2">
      <c r="D14" s="70" t="str">
        <f>'Dane wejściowe'!B57</f>
        <v>Obiekt 12</v>
      </c>
      <c r="E14" s="20" t="str">
        <f>IF('Dane wejściowe'!C57="","",'Dane wejściowe'!C57)</f>
        <v/>
      </c>
      <c r="F14" s="105" t="str">
        <f>IF('Dane wejściowe'!D57="","",'Dane wejściowe'!D57)</f>
        <v/>
      </c>
      <c r="K14" s="95"/>
      <c r="M14" s="20">
        <f t="shared" si="3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95"/>
      <c r="S14" s="20">
        <f t="shared" si="4"/>
        <v>0</v>
      </c>
      <c r="T14" s="20">
        <f t="shared" si="4"/>
        <v>0</v>
      </c>
      <c r="U14" s="20">
        <f t="shared" si="4"/>
        <v>0</v>
      </c>
      <c r="V14" s="20">
        <f t="shared" si="4"/>
        <v>0</v>
      </c>
      <c r="X14" s="95"/>
      <c r="Z14" s="20">
        <f t="shared" si="5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</row>
    <row r="15" spans="2:30" ht="17" hidden="1" x14ac:dyDescent="0.2">
      <c r="D15" s="70" t="str">
        <f>'Dane wejściowe'!B58</f>
        <v>Obiekt 13</v>
      </c>
      <c r="E15" s="20" t="str">
        <f>IF('Dane wejściowe'!C58="","",'Dane wejściowe'!C58)</f>
        <v/>
      </c>
      <c r="F15" s="105" t="str">
        <f>IF('Dane wejściowe'!D58="","",'Dane wejściowe'!D58)</f>
        <v/>
      </c>
      <c r="K15" s="95"/>
      <c r="M15" s="20">
        <f t="shared" si="3"/>
        <v>0</v>
      </c>
      <c r="N15" s="20">
        <f t="shared" si="1"/>
        <v>0</v>
      </c>
      <c r="O15" s="20">
        <f t="shared" si="1"/>
        <v>0</v>
      </c>
      <c r="P15" s="20">
        <f t="shared" si="1"/>
        <v>0</v>
      </c>
      <c r="Q15" s="95"/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X15" s="95"/>
      <c r="Z15" s="20">
        <f t="shared" si="5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</row>
    <row r="16" spans="2:30" ht="17" hidden="1" x14ac:dyDescent="0.2">
      <c r="D16" s="70" t="str">
        <f>'Dane wejściowe'!B59</f>
        <v>Obiekt 14</v>
      </c>
      <c r="E16" s="20" t="str">
        <f>IF('Dane wejściowe'!C59="","",'Dane wejściowe'!C59)</f>
        <v/>
      </c>
      <c r="F16" s="105" t="str">
        <f>IF('Dane wejściowe'!D59="","",'Dane wejściowe'!D59)</f>
        <v/>
      </c>
      <c r="K16" s="95"/>
      <c r="M16" s="20">
        <f t="shared" si="3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95"/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X16" s="95"/>
      <c r="Z16" s="20">
        <f t="shared" si="5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</row>
    <row r="17" spans="1:29" ht="18" hidden="1" thickBot="1" x14ac:dyDescent="0.25">
      <c r="B17" s="20" t="s">
        <v>217</v>
      </c>
      <c r="D17" s="75" t="str">
        <f>'Dane wejściowe'!B60</f>
        <v>Obiekt 15</v>
      </c>
      <c r="E17" s="76" t="str">
        <f>IF('Dane wejściowe'!C60="","",'Dane wejściowe'!C60)</f>
        <v/>
      </c>
      <c r="F17" s="107" t="str">
        <f>IF('Dane wejściowe'!D60="","",'Dane wejściowe'!D60)</f>
        <v/>
      </c>
      <c r="K17" s="95"/>
      <c r="M17" s="20">
        <f t="shared" si="3"/>
        <v>0</v>
      </c>
      <c r="N17" s="20">
        <f t="shared" si="1"/>
        <v>0</v>
      </c>
      <c r="O17" s="20">
        <f t="shared" si="1"/>
        <v>0</v>
      </c>
      <c r="P17" s="20">
        <f t="shared" si="1"/>
        <v>0</v>
      </c>
      <c r="Q17" s="95"/>
      <c r="S17" s="20">
        <f t="shared" si="4"/>
        <v>0</v>
      </c>
      <c r="T17" s="20">
        <f t="shared" si="4"/>
        <v>0</v>
      </c>
      <c r="U17" s="20">
        <f t="shared" si="4"/>
        <v>0</v>
      </c>
      <c r="V17" s="20">
        <f t="shared" si="4"/>
        <v>0</v>
      </c>
      <c r="X17" s="95"/>
      <c r="Z17" s="20">
        <f t="shared" si="5"/>
        <v>0</v>
      </c>
      <c r="AA17" s="20">
        <f t="shared" si="2"/>
        <v>0</v>
      </c>
      <c r="AB17" s="20">
        <f t="shared" si="2"/>
        <v>0</v>
      </c>
      <c r="AC17" s="20">
        <f t="shared" si="2"/>
        <v>0</v>
      </c>
    </row>
    <row r="18" spans="1:29" ht="17" hidden="1" x14ac:dyDescent="0.2">
      <c r="B18" s="82" t="str">
        <f>Podmioty!C23</f>
        <v>Bez pomocy</v>
      </c>
      <c r="F18" s="94"/>
      <c r="K18" s="95"/>
      <c r="L18" s="108" t="s">
        <v>365</v>
      </c>
      <c r="M18" s="33">
        <f>SUM(M3:M17)</f>
        <v>0</v>
      </c>
      <c r="N18" s="33">
        <f t="shared" ref="N18:P18" si="6">SUM(N3:N17)</f>
        <v>0</v>
      </c>
      <c r="O18" s="33">
        <f t="shared" si="6"/>
        <v>0</v>
      </c>
      <c r="P18" s="33">
        <f t="shared" si="6"/>
        <v>0</v>
      </c>
      <c r="Q18" s="95"/>
      <c r="R18" s="33" t="s">
        <v>366</v>
      </c>
      <c r="S18" s="33">
        <f>SUM(S3:S17)</f>
        <v>0</v>
      </c>
      <c r="T18" s="33">
        <f>SUM(T3:T17)</f>
        <v>0</v>
      </c>
      <c r="U18" s="33">
        <f>SUM(U3:U17)</f>
        <v>0</v>
      </c>
      <c r="V18" s="33">
        <f>SUM(V3:V17)</f>
        <v>0</v>
      </c>
      <c r="X18" s="95"/>
      <c r="Y18" s="33" t="s">
        <v>367</v>
      </c>
      <c r="Z18" s="33">
        <f>SUM(Z3:Z17)</f>
        <v>0</v>
      </c>
      <c r="AA18" s="33">
        <f>SUM(AA3:AA17)</f>
        <v>0</v>
      </c>
      <c r="AB18" s="33">
        <f>SUM(AB3:AB17)</f>
        <v>0</v>
      </c>
      <c r="AC18" s="33">
        <f>SUM(AC3:AC17)</f>
        <v>0</v>
      </c>
    </row>
    <row r="19" spans="1:29" ht="17" hidden="1" x14ac:dyDescent="0.2">
      <c r="B19" s="82" t="str">
        <f>Podmioty!C24</f>
        <v>pomoc de minimis</v>
      </c>
      <c r="D19" s="20" t="s">
        <v>420</v>
      </c>
      <c r="E19" s="20" t="s">
        <v>421</v>
      </c>
      <c r="F19" s="109"/>
      <c r="K19" s="95"/>
      <c r="L19" s="20" t="s">
        <v>370</v>
      </c>
      <c r="M19" s="20">
        <f>SUM(M18:Q18)</f>
        <v>0</v>
      </c>
      <c r="Q19" s="95"/>
      <c r="R19" s="20" t="s">
        <v>370</v>
      </c>
      <c r="S19" s="20">
        <f>SUM(S18:X18)</f>
        <v>0</v>
      </c>
      <c r="X19" s="95"/>
      <c r="Y19" s="20" t="s">
        <v>370</v>
      </c>
      <c r="Z19" s="20">
        <f>SUM(Z18:AD18)</f>
        <v>0</v>
      </c>
    </row>
    <row r="20" spans="1:29" hidden="1" x14ac:dyDescent="0.2">
      <c r="B20" s="82"/>
      <c r="E20" s="20" t="s">
        <v>422</v>
      </c>
      <c r="F20" s="109"/>
      <c r="K20" s="95"/>
      <c r="M20" s="132" t="b">
        <f>M19=H30</f>
        <v>1</v>
      </c>
      <c r="S20" s="20" t="b">
        <f>S19=I30</f>
        <v>1</v>
      </c>
      <c r="Z20" s="20" t="b">
        <f>Z19=J30</f>
        <v>1</v>
      </c>
    </row>
    <row r="21" spans="1:29" hidden="1" x14ac:dyDescent="0.2">
      <c r="B21" s="82"/>
      <c r="D21" s="25"/>
      <c r="E21" s="25"/>
    </row>
    <row r="22" spans="1:29" ht="39" hidden="1" customHeight="1" x14ac:dyDescent="0.2">
      <c r="E22" s="25"/>
      <c r="F22" s="25"/>
    </row>
    <row r="23" spans="1:29" s="110" customFormat="1" ht="24" x14ac:dyDescent="0.2">
      <c r="B23" s="111" t="s">
        <v>118</v>
      </c>
      <c r="C23" s="111"/>
      <c r="D23" s="111"/>
      <c r="E23" s="112" t="s">
        <v>139</v>
      </c>
      <c r="F23" s="133"/>
      <c r="G23" s="20"/>
      <c r="H23" s="20"/>
      <c r="K23" s="20"/>
    </row>
    <row r="24" spans="1:29" x14ac:dyDescent="0.2">
      <c r="E24" s="25"/>
      <c r="F24" s="25"/>
      <c r="G24" s="25"/>
    </row>
    <row r="25" spans="1:29" ht="24" x14ac:dyDescent="0.2">
      <c r="A25" s="114"/>
      <c r="B25" s="114" t="s">
        <v>66</v>
      </c>
      <c r="C25" s="114"/>
      <c r="D25" s="114"/>
      <c r="E25" s="115" t="s">
        <v>140</v>
      </c>
      <c r="F25" s="115"/>
      <c r="G25" s="25"/>
    </row>
    <row r="26" spans="1:29" ht="24" x14ac:dyDescent="0.2">
      <c r="A26" s="114"/>
      <c r="B26" s="114"/>
      <c r="C26" s="114"/>
      <c r="D26" s="114"/>
      <c r="E26" s="115"/>
      <c r="F26" s="115"/>
      <c r="G26" s="25"/>
    </row>
    <row r="27" spans="1:29" ht="21" x14ac:dyDescent="0.2">
      <c r="B27" s="117" t="s">
        <v>410</v>
      </c>
      <c r="E27" s="25"/>
      <c r="F27" s="25"/>
    </row>
    <row r="28" spans="1:29" ht="21" x14ac:dyDescent="0.2">
      <c r="A28" s="117"/>
      <c r="E28" s="25"/>
      <c r="F28" s="25"/>
      <c r="J28" s="316" t="s">
        <v>17</v>
      </c>
      <c r="K28" s="316"/>
      <c r="L28" s="316"/>
    </row>
    <row r="29" spans="1:29" ht="108" customHeight="1" x14ac:dyDescent="0.2">
      <c r="A29" s="314" t="s">
        <v>142</v>
      </c>
      <c r="B29" s="119" t="s">
        <v>18</v>
      </c>
      <c r="C29" s="119" t="s">
        <v>386</v>
      </c>
      <c r="D29" s="119" t="s">
        <v>188</v>
      </c>
      <c r="E29" s="120" t="s">
        <v>217</v>
      </c>
      <c r="F29" s="120" t="s">
        <v>419</v>
      </c>
      <c r="G29" s="120" t="s">
        <v>177</v>
      </c>
      <c r="H29" s="81" t="s">
        <v>39</v>
      </c>
      <c r="I29" s="120" t="s">
        <v>67</v>
      </c>
      <c r="J29" s="82" t="s">
        <v>356</v>
      </c>
      <c r="K29" s="118" t="s">
        <v>372</v>
      </c>
      <c r="L29" s="118" t="s">
        <v>357</v>
      </c>
      <c r="M29" s="120" t="s">
        <v>222</v>
      </c>
      <c r="N29" s="129" t="s">
        <v>19</v>
      </c>
      <c r="O29" s="26" t="s">
        <v>77</v>
      </c>
      <c r="P29" s="26" t="s">
        <v>120</v>
      </c>
    </row>
    <row r="30" spans="1:29" ht="34" customHeight="1" x14ac:dyDescent="0.2">
      <c r="A30" s="315"/>
      <c r="B30" s="121"/>
      <c r="C30" s="122"/>
      <c r="D30" s="122"/>
      <c r="E30" s="123"/>
      <c r="F30" s="122"/>
      <c r="G30" s="122"/>
      <c r="H30" s="124">
        <f>SUM(H31:H75)</f>
        <v>0</v>
      </c>
      <c r="I30" s="124">
        <f>SUM(I31:I75)</f>
        <v>0</v>
      </c>
      <c r="J30" s="124">
        <f>SUM(J31:J75)</f>
        <v>0</v>
      </c>
      <c r="K30" s="124">
        <f>SUM(K31:K75)</f>
        <v>0</v>
      </c>
      <c r="L30" s="124">
        <f>SUM(L31:L75)</f>
        <v>0</v>
      </c>
      <c r="M30" s="130"/>
      <c r="N30" s="131"/>
      <c r="O30" s="121"/>
      <c r="P30" s="121"/>
    </row>
    <row r="31" spans="1:29" x14ac:dyDescent="0.2">
      <c r="A31" s="126" t="s">
        <v>53</v>
      </c>
      <c r="B31" s="49"/>
      <c r="C31" s="28"/>
      <c r="D31" s="127" t="str">
        <f t="shared" ref="D31:D75" si="7">IF(C31=0,"",VLOOKUP(C31,$D$3:$F$17,3,0))</f>
        <v/>
      </c>
      <c r="E31" s="45"/>
      <c r="F31" s="28"/>
      <c r="G31" s="27" t="str">
        <f>IF(D31="","",VLOOKUP(D31&amp;E31,Podmioty!$A$23:$D$46,4,0))</f>
        <v/>
      </c>
      <c r="H31" s="46"/>
      <c r="I31" s="46"/>
      <c r="J31" s="128" t="str">
        <f t="shared" ref="J31:J75" si="8">IF(D31="","",IF(F31=0,"",ROUND(G31*I31,2)))</f>
        <v/>
      </c>
      <c r="K31" s="128" t="str">
        <f t="shared" ref="K31:K75" si="9">IF(F31=0,"",IF(J31=0,0,J31-L31))</f>
        <v/>
      </c>
      <c r="L31" s="128" t="str">
        <f t="shared" ref="L31:L75" si="10">IF(F31=0,"",IF(J31=0,0,IF(E31=$B$18,ROUND(I31*(G31-0.7),2),0)))</f>
        <v/>
      </c>
      <c r="M31" s="24"/>
      <c r="N31" s="29"/>
      <c r="O31" s="29"/>
      <c r="P31" s="29"/>
    </row>
    <row r="32" spans="1:29" x14ac:dyDescent="0.2">
      <c r="A32" s="126" t="s">
        <v>54</v>
      </c>
      <c r="B32" s="49"/>
      <c r="C32" s="28"/>
      <c r="D32" s="127" t="str">
        <f t="shared" si="7"/>
        <v/>
      </c>
      <c r="E32" s="45"/>
      <c r="F32" s="28"/>
      <c r="G32" s="27" t="str">
        <f>IF(D32="","",VLOOKUP(D32&amp;E32,Podmioty!$A$23:$D$46,4,0))</f>
        <v/>
      </c>
      <c r="H32" s="46"/>
      <c r="I32" s="46"/>
      <c r="J32" s="128" t="str">
        <f t="shared" si="8"/>
        <v/>
      </c>
      <c r="K32" s="128" t="str">
        <f t="shared" si="9"/>
        <v/>
      </c>
      <c r="L32" s="128" t="str">
        <f t="shared" si="10"/>
        <v/>
      </c>
      <c r="M32" s="24"/>
      <c r="N32" s="24"/>
      <c r="O32" s="24"/>
      <c r="P32" s="24"/>
    </row>
    <row r="33" spans="1:16" x14ac:dyDescent="0.2">
      <c r="A33" s="126" t="s">
        <v>55</v>
      </c>
      <c r="B33" s="49"/>
      <c r="C33" s="28"/>
      <c r="D33" s="127" t="str">
        <f t="shared" si="7"/>
        <v/>
      </c>
      <c r="E33" s="45"/>
      <c r="F33" s="28"/>
      <c r="G33" s="27" t="str">
        <f>IF(D33="","",VLOOKUP(D33&amp;E33,Podmioty!$A$23:$D$46,4,0))</f>
        <v/>
      </c>
      <c r="H33" s="46"/>
      <c r="I33" s="46"/>
      <c r="J33" s="128" t="str">
        <f t="shared" si="8"/>
        <v/>
      </c>
      <c r="K33" s="128" t="str">
        <f t="shared" si="9"/>
        <v/>
      </c>
      <c r="L33" s="128" t="str">
        <f t="shared" si="10"/>
        <v/>
      </c>
      <c r="M33" s="24"/>
      <c r="N33" s="24"/>
      <c r="O33" s="24"/>
      <c r="P33" s="24"/>
    </row>
    <row r="34" spans="1:16" x14ac:dyDescent="0.2">
      <c r="A34" s="126" t="s">
        <v>56</v>
      </c>
      <c r="B34" s="24"/>
      <c r="C34" s="28"/>
      <c r="D34" s="127" t="str">
        <f t="shared" si="7"/>
        <v/>
      </c>
      <c r="E34" s="45"/>
      <c r="F34" s="28"/>
      <c r="G34" s="27" t="str">
        <f>IF(D34="","",VLOOKUP(D34&amp;E34,Podmioty!$A$23:$D$46,4,0))</f>
        <v/>
      </c>
      <c r="H34" s="46"/>
      <c r="I34" s="46"/>
      <c r="J34" s="128" t="str">
        <f t="shared" si="8"/>
        <v/>
      </c>
      <c r="K34" s="128" t="str">
        <f t="shared" si="9"/>
        <v/>
      </c>
      <c r="L34" s="128" t="str">
        <f t="shared" si="10"/>
        <v/>
      </c>
      <c r="M34" s="24"/>
      <c r="N34" s="24"/>
      <c r="O34" s="24"/>
      <c r="P34" s="24"/>
    </row>
    <row r="35" spans="1:16" x14ac:dyDescent="0.2">
      <c r="A35" s="126" t="s">
        <v>57</v>
      </c>
      <c r="B35" s="24"/>
      <c r="C35" s="28"/>
      <c r="D35" s="127" t="str">
        <f t="shared" si="7"/>
        <v/>
      </c>
      <c r="E35" s="45"/>
      <c r="F35" s="28"/>
      <c r="G35" s="27" t="str">
        <f>IF(D35="","",VLOOKUP(D35&amp;E35,Podmioty!$A$23:$D$46,4,0))</f>
        <v/>
      </c>
      <c r="H35" s="46"/>
      <c r="I35" s="46"/>
      <c r="J35" s="128" t="str">
        <f t="shared" si="8"/>
        <v/>
      </c>
      <c r="K35" s="128" t="str">
        <f t="shared" si="9"/>
        <v/>
      </c>
      <c r="L35" s="128" t="str">
        <f t="shared" si="10"/>
        <v/>
      </c>
      <c r="M35" s="24"/>
      <c r="N35" s="24"/>
      <c r="O35" s="24"/>
      <c r="P35" s="24"/>
    </row>
    <row r="36" spans="1:16" x14ac:dyDescent="0.2">
      <c r="A36" s="126" t="s">
        <v>58</v>
      </c>
      <c r="B36" s="24"/>
      <c r="C36" s="22"/>
      <c r="D36" s="127" t="str">
        <f t="shared" si="7"/>
        <v/>
      </c>
      <c r="E36" s="45"/>
      <c r="F36" s="28"/>
      <c r="G36" s="27" t="str">
        <f>IF(D36="","",VLOOKUP(D36&amp;E36,Podmioty!$A$23:$D$46,4,0))</f>
        <v/>
      </c>
      <c r="H36" s="46"/>
      <c r="I36" s="46"/>
      <c r="J36" s="128" t="str">
        <f t="shared" si="8"/>
        <v/>
      </c>
      <c r="K36" s="128" t="str">
        <f t="shared" si="9"/>
        <v/>
      </c>
      <c r="L36" s="128" t="str">
        <f t="shared" si="10"/>
        <v/>
      </c>
      <c r="M36" s="24"/>
      <c r="N36" s="24"/>
      <c r="O36" s="24"/>
      <c r="P36" s="24"/>
    </row>
    <row r="37" spans="1:16" x14ac:dyDescent="0.2">
      <c r="A37" s="126" t="s">
        <v>59</v>
      </c>
      <c r="B37" s="24"/>
      <c r="C37" s="28"/>
      <c r="D37" s="127" t="str">
        <f t="shared" si="7"/>
        <v/>
      </c>
      <c r="E37" s="45"/>
      <c r="F37" s="28"/>
      <c r="G37" s="27" t="str">
        <f>IF(D37="","",VLOOKUP(D37&amp;E37,Podmioty!$A$23:$D$46,4,0))</f>
        <v/>
      </c>
      <c r="H37" s="46"/>
      <c r="I37" s="46"/>
      <c r="J37" s="128" t="str">
        <f t="shared" si="8"/>
        <v/>
      </c>
      <c r="K37" s="128" t="str">
        <f t="shared" si="9"/>
        <v/>
      </c>
      <c r="L37" s="128" t="str">
        <f t="shared" si="10"/>
        <v/>
      </c>
      <c r="M37" s="24"/>
      <c r="N37" s="24"/>
      <c r="O37" s="24"/>
      <c r="P37" s="24"/>
    </row>
    <row r="38" spans="1:16" x14ac:dyDescent="0.2">
      <c r="A38" s="126" t="s">
        <v>60</v>
      </c>
      <c r="B38" s="24"/>
      <c r="C38" s="22"/>
      <c r="D38" s="127" t="str">
        <f t="shared" si="7"/>
        <v/>
      </c>
      <c r="E38" s="45"/>
      <c r="F38" s="28"/>
      <c r="G38" s="27" t="str">
        <f>IF(D38="","",VLOOKUP(D38&amp;E38,Podmioty!$A$23:$D$46,4,0))</f>
        <v/>
      </c>
      <c r="H38" s="46"/>
      <c r="I38" s="46"/>
      <c r="J38" s="128" t="str">
        <f t="shared" si="8"/>
        <v/>
      </c>
      <c r="K38" s="128" t="str">
        <f t="shared" si="9"/>
        <v/>
      </c>
      <c r="L38" s="128" t="str">
        <f t="shared" si="10"/>
        <v/>
      </c>
      <c r="M38" s="24"/>
      <c r="N38" s="24"/>
      <c r="O38" s="24"/>
      <c r="P38" s="24"/>
    </row>
    <row r="39" spans="1:16" x14ac:dyDescent="0.2">
      <c r="A39" s="126" t="s">
        <v>61</v>
      </c>
      <c r="B39" s="24"/>
      <c r="C39" s="28"/>
      <c r="D39" s="127" t="str">
        <f t="shared" si="7"/>
        <v/>
      </c>
      <c r="E39" s="45"/>
      <c r="F39" s="28"/>
      <c r="G39" s="27" t="str">
        <f>IF(D39="","",VLOOKUP(D39&amp;E39,Podmioty!$A$23:$D$46,4,0))</f>
        <v/>
      </c>
      <c r="H39" s="46"/>
      <c r="I39" s="46"/>
      <c r="J39" s="128" t="str">
        <f t="shared" si="8"/>
        <v/>
      </c>
      <c r="K39" s="128" t="str">
        <f t="shared" si="9"/>
        <v/>
      </c>
      <c r="L39" s="128" t="str">
        <f t="shared" si="10"/>
        <v/>
      </c>
      <c r="M39" s="24"/>
      <c r="N39" s="24"/>
      <c r="O39" s="24"/>
      <c r="P39" s="24"/>
    </row>
    <row r="40" spans="1:16" x14ac:dyDescent="0.2">
      <c r="A40" s="126" t="s">
        <v>62</v>
      </c>
      <c r="B40" s="24"/>
      <c r="C40" s="22"/>
      <c r="D40" s="127" t="str">
        <f t="shared" si="7"/>
        <v/>
      </c>
      <c r="E40" s="45"/>
      <c r="F40" s="28"/>
      <c r="G40" s="27" t="str">
        <f>IF(D40="","",VLOOKUP(D40&amp;E40,Podmioty!$A$23:$D$46,4,0))</f>
        <v/>
      </c>
      <c r="H40" s="46"/>
      <c r="I40" s="46"/>
      <c r="J40" s="128" t="str">
        <f t="shared" si="8"/>
        <v/>
      </c>
      <c r="K40" s="128" t="str">
        <f t="shared" si="9"/>
        <v/>
      </c>
      <c r="L40" s="128" t="str">
        <f t="shared" si="10"/>
        <v/>
      </c>
      <c r="M40" s="24"/>
      <c r="N40" s="24"/>
      <c r="O40" s="24"/>
      <c r="P40" s="24"/>
    </row>
    <row r="41" spans="1:16" x14ac:dyDescent="0.2">
      <c r="A41" s="126" t="s">
        <v>63</v>
      </c>
      <c r="B41" s="24"/>
      <c r="C41" s="28"/>
      <c r="D41" s="127" t="str">
        <f t="shared" si="7"/>
        <v/>
      </c>
      <c r="E41" s="45"/>
      <c r="F41" s="28"/>
      <c r="G41" s="27" t="str">
        <f>IF(D41="","",VLOOKUP(D41&amp;E41,Podmioty!$A$23:$D$46,4,0))</f>
        <v/>
      </c>
      <c r="H41" s="46"/>
      <c r="I41" s="46"/>
      <c r="J41" s="128" t="str">
        <f t="shared" si="8"/>
        <v/>
      </c>
      <c r="K41" s="128" t="str">
        <f t="shared" si="9"/>
        <v/>
      </c>
      <c r="L41" s="128" t="str">
        <f t="shared" si="10"/>
        <v/>
      </c>
      <c r="M41" s="24"/>
      <c r="N41" s="24"/>
      <c r="O41" s="24"/>
      <c r="P41" s="24"/>
    </row>
    <row r="42" spans="1:16" x14ac:dyDescent="0.2">
      <c r="A42" s="126" t="s">
        <v>64</v>
      </c>
      <c r="B42" s="24"/>
      <c r="C42" s="22"/>
      <c r="D42" s="127" t="str">
        <f t="shared" si="7"/>
        <v/>
      </c>
      <c r="E42" s="45"/>
      <c r="F42" s="28"/>
      <c r="G42" s="27" t="str">
        <f>IF(D42="","",VLOOKUP(D42&amp;E42,Podmioty!$A$23:$D$46,4,0))</f>
        <v/>
      </c>
      <c r="H42" s="46"/>
      <c r="I42" s="46"/>
      <c r="J42" s="128" t="str">
        <f t="shared" si="8"/>
        <v/>
      </c>
      <c r="K42" s="128" t="str">
        <f t="shared" si="9"/>
        <v/>
      </c>
      <c r="L42" s="128" t="str">
        <f t="shared" si="10"/>
        <v/>
      </c>
      <c r="M42" s="24"/>
      <c r="N42" s="24"/>
      <c r="O42" s="24"/>
      <c r="P42" s="24"/>
    </row>
    <row r="43" spans="1:16" x14ac:dyDescent="0.2">
      <c r="A43" s="126" t="s">
        <v>104</v>
      </c>
      <c r="B43" s="24"/>
      <c r="C43" s="28"/>
      <c r="D43" s="127" t="str">
        <f t="shared" si="7"/>
        <v/>
      </c>
      <c r="E43" s="45"/>
      <c r="F43" s="28"/>
      <c r="G43" s="27" t="str">
        <f>IF(D43="","",VLOOKUP(D43&amp;E43,Podmioty!$A$23:$D$46,4,0))</f>
        <v/>
      </c>
      <c r="H43" s="46"/>
      <c r="I43" s="46"/>
      <c r="J43" s="128" t="str">
        <f t="shared" si="8"/>
        <v/>
      </c>
      <c r="K43" s="128" t="str">
        <f t="shared" si="9"/>
        <v/>
      </c>
      <c r="L43" s="128" t="str">
        <f t="shared" si="10"/>
        <v/>
      </c>
      <c r="M43" s="24"/>
      <c r="N43" s="24"/>
      <c r="O43" s="24"/>
      <c r="P43" s="24"/>
    </row>
    <row r="44" spans="1:16" x14ac:dyDescent="0.2">
      <c r="A44" s="126" t="s">
        <v>105</v>
      </c>
      <c r="B44" s="24"/>
      <c r="C44" s="22"/>
      <c r="D44" s="127" t="str">
        <f t="shared" si="7"/>
        <v/>
      </c>
      <c r="E44" s="45"/>
      <c r="F44" s="28"/>
      <c r="G44" s="27" t="str">
        <f>IF(D44="","",VLOOKUP(D44&amp;E44,Podmioty!$A$23:$D$46,4,0))</f>
        <v/>
      </c>
      <c r="H44" s="46"/>
      <c r="I44" s="46"/>
      <c r="J44" s="128" t="str">
        <f t="shared" si="8"/>
        <v/>
      </c>
      <c r="K44" s="128" t="str">
        <f t="shared" si="9"/>
        <v/>
      </c>
      <c r="L44" s="128" t="str">
        <f t="shared" si="10"/>
        <v/>
      </c>
      <c r="M44" s="24"/>
      <c r="N44" s="24"/>
      <c r="O44" s="24"/>
      <c r="P44" s="24"/>
    </row>
    <row r="45" spans="1:16" x14ac:dyDescent="0.2">
      <c r="A45" s="126" t="s">
        <v>106</v>
      </c>
      <c r="B45" s="24"/>
      <c r="C45" s="28"/>
      <c r="D45" s="127" t="str">
        <f t="shared" si="7"/>
        <v/>
      </c>
      <c r="E45" s="45"/>
      <c r="F45" s="28"/>
      <c r="G45" s="27" t="str">
        <f>IF(D45="","",VLOOKUP(D45&amp;E45,Podmioty!$A$23:$D$46,4,0))</f>
        <v/>
      </c>
      <c r="H45" s="46"/>
      <c r="I45" s="46"/>
      <c r="J45" s="128" t="str">
        <f t="shared" si="8"/>
        <v/>
      </c>
      <c r="K45" s="128" t="str">
        <f t="shared" si="9"/>
        <v/>
      </c>
      <c r="L45" s="128" t="str">
        <f t="shared" si="10"/>
        <v/>
      </c>
      <c r="M45" s="24"/>
      <c r="N45" s="24"/>
      <c r="O45" s="24"/>
      <c r="P45" s="24"/>
    </row>
    <row r="46" spans="1:16" x14ac:dyDescent="0.2">
      <c r="A46" s="126" t="s">
        <v>107</v>
      </c>
      <c r="B46" s="24"/>
      <c r="C46" s="28"/>
      <c r="D46" s="127" t="str">
        <f t="shared" si="7"/>
        <v/>
      </c>
      <c r="E46" s="45"/>
      <c r="F46" s="28"/>
      <c r="G46" s="27" t="str">
        <f>IF(D46="","",VLOOKUP(D46&amp;E46,Podmioty!$A$23:$D$46,4,0))</f>
        <v/>
      </c>
      <c r="H46" s="46"/>
      <c r="I46" s="46"/>
      <c r="J46" s="128" t="str">
        <f t="shared" si="8"/>
        <v/>
      </c>
      <c r="K46" s="128" t="str">
        <f t="shared" si="9"/>
        <v/>
      </c>
      <c r="L46" s="128" t="str">
        <f t="shared" si="10"/>
        <v/>
      </c>
      <c r="M46" s="24"/>
      <c r="N46" s="24"/>
      <c r="O46" s="24"/>
      <c r="P46" s="24"/>
    </row>
    <row r="47" spans="1:16" x14ac:dyDescent="0.2">
      <c r="A47" s="126" t="s">
        <v>108</v>
      </c>
      <c r="B47" s="24"/>
      <c r="C47" s="28"/>
      <c r="D47" s="127" t="str">
        <f t="shared" si="7"/>
        <v/>
      </c>
      <c r="E47" s="45"/>
      <c r="F47" s="28"/>
      <c r="G47" s="27" t="str">
        <f>IF(D47="","",VLOOKUP(D47&amp;E47,Podmioty!$A$23:$D$46,4,0))</f>
        <v/>
      </c>
      <c r="H47" s="46"/>
      <c r="I47" s="46"/>
      <c r="J47" s="128" t="str">
        <f t="shared" si="8"/>
        <v/>
      </c>
      <c r="K47" s="128" t="str">
        <f t="shared" si="9"/>
        <v/>
      </c>
      <c r="L47" s="128" t="str">
        <f t="shared" si="10"/>
        <v/>
      </c>
      <c r="M47" s="24"/>
      <c r="N47" s="24"/>
      <c r="O47" s="24"/>
      <c r="P47" s="24"/>
    </row>
    <row r="48" spans="1:16" x14ac:dyDescent="0.2">
      <c r="A48" s="126" t="s">
        <v>109</v>
      </c>
      <c r="B48" s="24"/>
      <c r="C48" s="28"/>
      <c r="D48" s="127" t="str">
        <f t="shared" si="7"/>
        <v/>
      </c>
      <c r="E48" s="45"/>
      <c r="F48" s="28"/>
      <c r="G48" s="27" t="str">
        <f>IF(D48="","",VLOOKUP(D48&amp;E48,Podmioty!$A$23:$D$46,4,0))</f>
        <v/>
      </c>
      <c r="H48" s="46"/>
      <c r="I48" s="46"/>
      <c r="J48" s="128" t="str">
        <f t="shared" si="8"/>
        <v/>
      </c>
      <c r="K48" s="128" t="str">
        <f t="shared" si="9"/>
        <v/>
      </c>
      <c r="L48" s="128" t="str">
        <f t="shared" si="10"/>
        <v/>
      </c>
      <c r="M48" s="24"/>
      <c r="N48" s="24"/>
      <c r="O48" s="24"/>
      <c r="P48" s="24"/>
    </row>
    <row r="49" spans="1:16" x14ac:dyDescent="0.2">
      <c r="A49" s="126" t="s">
        <v>110</v>
      </c>
      <c r="B49" s="24"/>
      <c r="C49" s="28"/>
      <c r="D49" s="127" t="str">
        <f t="shared" si="7"/>
        <v/>
      </c>
      <c r="E49" s="45"/>
      <c r="F49" s="28"/>
      <c r="G49" s="27" t="str">
        <f>IF(D49="","",VLOOKUP(D49&amp;E49,Podmioty!$A$23:$D$46,4,0))</f>
        <v/>
      </c>
      <c r="H49" s="46"/>
      <c r="I49" s="46"/>
      <c r="J49" s="128" t="str">
        <f t="shared" si="8"/>
        <v/>
      </c>
      <c r="K49" s="128" t="str">
        <f t="shared" si="9"/>
        <v/>
      </c>
      <c r="L49" s="128" t="str">
        <f t="shared" si="10"/>
        <v/>
      </c>
      <c r="M49" s="24"/>
      <c r="N49" s="24"/>
      <c r="O49" s="24"/>
      <c r="P49" s="24"/>
    </row>
    <row r="50" spans="1:16" x14ac:dyDescent="0.2">
      <c r="A50" s="126" t="s">
        <v>111</v>
      </c>
      <c r="B50" s="24"/>
      <c r="C50" s="28"/>
      <c r="D50" s="127" t="str">
        <f t="shared" si="7"/>
        <v/>
      </c>
      <c r="E50" s="45"/>
      <c r="F50" s="28"/>
      <c r="G50" s="27" t="str">
        <f>IF(D50="","",VLOOKUP(D50&amp;E50,Podmioty!$A$23:$D$46,4,0))</f>
        <v/>
      </c>
      <c r="H50" s="46"/>
      <c r="I50" s="46"/>
      <c r="J50" s="128" t="str">
        <f t="shared" si="8"/>
        <v/>
      </c>
      <c r="K50" s="128" t="str">
        <f t="shared" si="9"/>
        <v/>
      </c>
      <c r="L50" s="128" t="str">
        <f t="shared" si="10"/>
        <v/>
      </c>
      <c r="M50" s="24"/>
      <c r="N50" s="24"/>
      <c r="O50" s="24"/>
      <c r="P50" s="24"/>
    </row>
    <row r="51" spans="1:16" x14ac:dyDescent="0.2">
      <c r="A51" s="126" t="s">
        <v>112</v>
      </c>
      <c r="B51" s="24"/>
      <c r="C51" s="28"/>
      <c r="D51" s="127" t="str">
        <f t="shared" si="7"/>
        <v/>
      </c>
      <c r="E51" s="45"/>
      <c r="F51" s="28"/>
      <c r="G51" s="27" t="str">
        <f>IF(D51="","",VLOOKUP(D51&amp;E51,Podmioty!$A$23:$D$46,4,0))</f>
        <v/>
      </c>
      <c r="H51" s="46"/>
      <c r="I51" s="46"/>
      <c r="J51" s="128" t="str">
        <f t="shared" si="8"/>
        <v/>
      </c>
      <c r="K51" s="128" t="str">
        <f t="shared" si="9"/>
        <v/>
      </c>
      <c r="L51" s="128" t="str">
        <f t="shared" si="10"/>
        <v/>
      </c>
      <c r="M51" s="24"/>
      <c r="N51" s="24"/>
      <c r="O51" s="24"/>
      <c r="P51" s="24"/>
    </row>
    <row r="52" spans="1:16" x14ac:dyDescent="0.2">
      <c r="A52" s="126" t="s">
        <v>264</v>
      </c>
      <c r="B52" s="24"/>
      <c r="C52" s="28"/>
      <c r="D52" s="127" t="str">
        <f t="shared" si="7"/>
        <v/>
      </c>
      <c r="E52" s="45"/>
      <c r="F52" s="28"/>
      <c r="G52" s="27" t="str">
        <f>IF(D52="","",VLOOKUP(D52&amp;E52,Podmioty!$A$23:$D$46,4,0))</f>
        <v/>
      </c>
      <c r="H52" s="46"/>
      <c r="I52" s="46"/>
      <c r="J52" s="128" t="str">
        <f t="shared" si="8"/>
        <v/>
      </c>
      <c r="K52" s="128" t="str">
        <f t="shared" si="9"/>
        <v/>
      </c>
      <c r="L52" s="128" t="str">
        <f t="shared" si="10"/>
        <v/>
      </c>
      <c r="M52" s="24"/>
      <c r="N52" s="24"/>
      <c r="O52" s="24"/>
      <c r="P52" s="24"/>
    </row>
    <row r="53" spans="1:16" x14ac:dyDescent="0.2">
      <c r="A53" s="126" t="s">
        <v>265</v>
      </c>
      <c r="B53" s="24"/>
      <c r="C53" s="28"/>
      <c r="D53" s="127" t="str">
        <f t="shared" si="7"/>
        <v/>
      </c>
      <c r="E53" s="45"/>
      <c r="F53" s="28"/>
      <c r="G53" s="27" t="str">
        <f>IF(D53="","",VLOOKUP(D53&amp;E53,Podmioty!$A$23:$D$46,4,0))</f>
        <v/>
      </c>
      <c r="H53" s="46"/>
      <c r="I53" s="46"/>
      <c r="J53" s="128" t="str">
        <f t="shared" si="8"/>
        <v/>
      </c>
      <c r="K53" s="128" t="str">
        <f t="shared" si="9"/>
        <v/>
      </c>
      <c r="L53" s="128" t="str">
        <f t="shared" si="10"/>
        <v/>
      </c>
      <c r="M53" s="24"/>
      <c r="N53" s="24"/>
      <c r="O53" s="24"/>
      <c r="P53" s="24"/>
    </row>
    <row r="54" spans="1:16" x14ac:dyDescent="0.2">
      <c r="A54" s="126" t="s">
        <v>266</v>
      </c>
      <c r="B54" s="24"/>
      <c r="C54" s="28"/>
      <c r="D54" s="127" t="str">
        <f t="shared" si="7"/>
        <v/>
      </c>
      <c r="E54" s="45"/>
      <c r="F54" s="28"/>
      <c r="G54" s="27" t="str">
        <f>IF(D54="","",VLOOKUP(D54&amp;E54,Podmioty!$A$23:$D$46,4,0))</f>
        <v/>
      </c>
      <c r="H54" s="46"/>
      <c r="I54" s="46"/>
      <c r="J54" s="128" t="str">
        <f t="shared" si="8"/>
        <v/>
      </c>
      <c r="K54" s="128" t="str">
        <f t="shared" si="9"/>
        <v/>
      </c>
      <c r="L54" s="128" t="str">
        <f t="shared" si="10"/>
        <v/>
      </c>
      <c r="M54" s="24"/>
      <c r="N54" s="24"/>
      <c r="O54" s="24"/>
      <c r="P54" s="24"/>
    </row>
    <row r="55" spans="1:16" x14ac:dyDescent="0.2">
      <c r="A55" s="126" t="s">
        <v>267</v>
      </c>
      <c r="B55" s="24"/>
      <c r="C55" s="28"/>
      <c r="D55" s="127" t="str">
        <f t="shared" si="7"/>
        <v/>
      </c>
      <c r="E55" s="45"/>
      <c r="F55" s="28"/>
      <c r="G55" s="27" t="str">
        <f>IF(D55="","",VLOOKUP(D55&amp;E55,Podmioty!$A$23:$D$46,4,0))</f>
        <v/>
      </c>
      <c r="H55" s="46"/>
      <c r="I55" s="46"/>
      <c r="J55" s="128" t="str">
        <f t="shared" si="8"/>
        <v/>
      </c>
      <c r="K55" s="128" t="str">
        <f t="shared" si="9"/>
        <v/>
      </c>
      <c r="L55" s="128" t="str">
        <f t="shared" si="10"/>
        <v/>
      </c>
      <c r="M55" s="24"/>
      <c r="N55" s="24"/>
      <c r="O55" s="24"/>
      <c r="P55" s="24"/>
    </row>
    <row r="56" spans="1:16" x14ac:dyDescent="0.2">
      <c r="A56" s="126" t="s">
        <v>268</v>
      </c>
      <c r="B56" s="24"/>
      <c r="C56" s="28"/>
      <c r="D56" s="127" t="str">
        <f t="shared" si="7"/>
        <v/>
      </c>
      <c r="E56" s="45"/>
      <c r="F56" s="28"/>
      <c r="G56" s="27" t="str">
        <f>IF(D56="","",VLOOKUP(D56&amp;E56,Podmioty!$A$23:$D$46,4,0))</f>
        <v/>
      </c>
      <c r="H56" s="46"/>
      <c r="I56" s="46"/>
      <c r="J56" s="128" t="str">
        <f t="shared" si="8"/>
        <v/>
      </c>
      <c r="K56" s="128" t="str">
        <f t="shared" si="9"/>
        <v/>
      </c>
      <c r="L56" s="128" t="str">
        <f t="shared" si="10"/>
        <v/>
      </c>
      <c r="M56" s="24"/>
      <c r="N56" s="24"/>
      <c r="O56" s="24"/>
      <c r="P56" s="24"/>
    </row>
    <row r="57" spans="1:16" x14ac:dyDescent="0.2">
      <c r="A57" s="126" t="s">
        <v>269</v>
      </c>
      <c r="B57" s="24"/>
      <c r="C57" s="28"/>
      <c r="D57" s="127" t="str">
        <f t="shared" si="7"/>
        <v/>
      </c>
      <c r="E57" s="45"/>
      <c r="F57" s="28"/>
      <c r="G57" s="27" t="str">
        <f>IF(D57="","",VLOOKUP(D57&amp;E57,Podmioty!$A$23:$D$46,4,0))</f>
        <v/>
      </c>
      <c r="H57" s="46"/>
      <c r="I57" s="46"/>
      <c r="J57" s="128" t="str">
        <f t="shared" si="8"/>
        <v/>
      </c>
      <c r="K57" s="128" t="str">
        <f t="shared" si="9"/>
        <v/>
      </c>
      <c r="L57" s="128" t="str">
        <f t="shared" si="10"/>
        <v/>
      </c>
      <c r="M57" s="24"/>
      <c r="N57" s="24"/>
      <c r="O57" s="24"/>
      <c r="P57" s="24"/>
    </row>
    <row r="58" spans="1:16" x14ac:dyDescent="0.2">
      <c r="A58" s="126" t="s">
        <v>270</v>
      </c>
      <c r="B58" s="24"/>
      <c r="C58" s="28"/>
      <c r="D58" s="127" t="str">
        <f t="shared" si="7"/>
        <v/>
      </c>
      <c r="E58" s="45"/>
      <c r="F58" s="28"/>
      <c r="G58" s="27" t="str">
        <f>IF(D58="","",VLOOKUP(D58&amp;E58,Podmioty!$A$23:$D$46,4,0))</f>
        <v/>
      </c>
      <c r="H58" s="46"/>
      <c r="I58" s="46"/>
      <c r="J58" s="128" t="str">
        <f t="shared" si="8"/>
        <v/>
      </c>
      <c r="K58" s="128" t="str">
        <f t="shared" si="9"/>
        <v/>
      </c>
      <c r="L58" s="128" t="str">
        <f t="shared" si="10"/>
        <v/>
      </c>
      <c r="M58" s="24"/>
      <c r="N58" s="24"/>
      <c r="O58" s="24"/>
      <c r="P58" s="24"/>
    </row>
    <row r="59" spans="1:16" x14ac:dyDescent="0.2">
      <c r="A59" s="126" t="s">
        <v>271</v>
      </c>
      <c r="B59" s="24"/>
      <c r="C59" s="28"/>
      <c r="D59" s="127" t="str">
        <f t="shared" si="7"/>
        <v/>
      </c>
      <c r="E59" s="45"/>
      <c r="F59" s="28"/>
      <c r="G59" s="27" t="str">
        <f>IF(D59="","",VLOOKUP(D59&amp;E59,Podmioty!$A$23:$D$46,4,0))</f>
        <v/>
      </c>
      <c r="H59" s="46"/>
      <c r="I59" s="46"/>
      <c r="J59" s="128" t="str">
        <f t="shared" si="8"/>
        <v/>
      </c>
      <c r="K59" s="128" t="str">
        <f t="shared" si="9"/>
        <v/>
      </c>
      <c r="L59" s="128" t="str">
        <f t="shared" si="10"/>
        <v/>
      </c>
      <c r="M59" s="24"/>
      <c r="N59" s="24"/>
      <c r="O59" s="24"/>
      <c r="P59" s="24"/>
    </row>
    <row r="60" spans="1:16" x14ac:dyDescent="0.2">
      <c r="A60" s="126" t="s">
        <v>272</v>
      </c>
      <c r="B60" s="24"/>
      <c r="C60" s="28"/>
      <c r="D60" s="127" t="str">
        <f t="shared" si="7"/>
        <v/>
      </c>
      <c r="E60" s="45"/>
      <c r="F60" s="28"/>
      <c r="G60" s="27" t="str">
        <f>IF(D60="","",VLOOKUP(D60&amp;E60,Podmioty!$A$23:$D$46,4,0))</f>
        <v/>
      </c>
      <c r="H60" s="46"/>
      <c r="I60" s="46"/>
      <c r="J60" s="128" t="str">
        <f t="shared" si="8"/>
        <v/>
      </c>
      <c r="K60" s="128" t="str">
        <f t="shared" si="9"/>
        <v/>
      </c>
      <c r="L60" s="128" t="str">
        <f t="shared" si="10"/>
        <v/>
      </c>
      <c r="M60" s="24"/>
      <c r="N60" s="24"/>
      <c r="O60" s="24"/>
      <c r="P60" s="24"/>
    </row>
    <row r="61" spans="1:16" x14ac:dyDescent="0.2">
      <c r="A61" s="126" t="s">
        <v>273</v>
      </c>
      <c r="B61" s="24"/>
      <c r="C61" s="28"/>
      <c r="D61" s="127" t="str">
        <f t="shared" si="7"/>
        <v/>
      </c>
      <c r="E61" s="45"/>
      <c r="F61" s="28"/>
      <c r="G61" s="27" t="str">
        <f>IF(D61="","",VLOOKUP(D61&amp;E61,Podmioty!$A$23:$D$46,4,0))</f>
        <v/>
      </c>
      <c r="H61" s="46"/>
      <c r="I61" s="46"/>
      <c r="J61" s="128" t="str">
        <f t="shared" si="8"/>
        <v/>
      </c>
      <c r="K61" s="128" t="str">
        <f t="shared" si="9"/>
        <v/>
      </c>
      <c r="L61" s="128" t="str">
        <f t="shared" si="10"/>
        <v/>
      </c>
      <c r="M61" s="24"/>
      <c r="N61" s="24"/>
      <c r="O61" s="24"/>
      <c r="P61" s="24"/>
    </row>
    <row r="62" spans="1:16" x14ac:dyDescent="0.2">
      <c r="A62" s="126" t="s">
        <v>274</v>
      </c>
      <c r="B62" s="24"/>
      <c r="C62" s="28"/>
      <c r="D62" s="127" t="str">
        <f t="shared" si="7"/>
        <v/>
      </c>
      <c r="E62" s="45"/>
      <c r="F62" s="28"/>
      <c r="G62" s="27" t="str">
        <f>IF(D62="","",VLOOKUP(D62&amp;E62,Podmioty!$A$23:$D$46,4,0))</f>
        <v/>
      </c>
      <c r="H62" s="46"/>
      <c r="I62" s="46"/>
      <c r="J62" s="128" t="str">
        <f t="shared" si="8"/>
        <v/>
      </c>
      <c r="K62" s="128" t="str">
        <f t="shared" si="9"/>
        <v/>
      </c>
      <c r="L62" s="128" t="str">
        <f t="shared" si="10"/>
        <v/>
      </c>
      <c r="M62" s="24"/>
      <c r="N62" s="24"/>
      <c r="O62" s="24"/>
      <c r="P62" s="24"/>
    </row>
    <row r="63" spans="1:16" x14ac:dyDescent="0.2">
      <c r="A63" s="126" t="s">
        <v>275</v>
      </c>
      <c r="B63" s="24"/>
      <c r="C63" s="28"/>
      <c r="D63" s="127" t="str">
        <f t="shared" si="7"/>
        <v/>
      </c>
      <c r="E63" s="45"/>
      <c r="F63" s="28"/>
      <c r="G63" s="27" t="str">
        <f>IF(D63="","",VLOOKUP(D63&amp;E63,Podmioty!$A$23:$D$46,4,0))</f>
        <v/>
      </c>
      <c r="H63" s="46"/>
      <c r="I63" s="46"/>
      <c r="J63" s="128" t="str">
        <f t="shared" si="8"/>
        <v/>
      </c>
      <c r="K63" s="128" t="str">
        <f t="shared" si="9"/>
        <v/>
      </c>
      <c r="L63" s="128" t="str">
        <f t="shared" si="10"/>
        <v/>
      </c>
      <c r="M63" s="24"/>
      <c r="N63" s="24"/>
      <c r="O63" s="24"/>
      <c r="P63" s="24"/>
    </row>
    <row r="64" spans="1:16" x14ac:dyDescent="0.2">
      <c r="A64" s="126" t="s">
        <v>276</v>
      </c>
      <c r="B64" s="24"/>
      <c r="C64" s="28"/>
      <c r="D64" s="127" t="str">
        <f t="shared" si="7"/>
        <v/>
      </c>
      <c r="E64" s="45"/>
      <c r="F64" s="28"/>
      <c r="G64" s="27" t="str">
        <f>IF(D64="","",VLOOKUP(D64&amp;E64,Podmioty!$A$23:$D$46,4,0))</f>
        <v/>
      </c>
      <c r="H64" s="46"/>
      <c r="I64" s="46"/>
      <c r="J64" s="128" t="str">
        <f t="shared" si="8"/>
        <v/>
      </c>
      <c r="K64" s="128" t="str">
        <f t="shared" si="9"/>
        <v/>
      </c>
      <c r="L64" s="128" t="str">
        <f t="shared" si="10"/>
        <v/>
      </c>
      <c r="M64" s="24"/>
      <c r="N64" s="24"/>
      <c r="O64" s="24"/>
      <c r="P64" s="24"/>
    </row>
    <row r="65" spans="1:16" x14ac:dyDescent="0.2">
      <c r="A65" s="126" t="s">
        <v>277</v>
      </c>
      <c r="B65" s="24"/>
      <c r="C65" s="28"/>
      <c r="D65" s="127" t="str">
        <f t="shared" si="7"/>
        <v/>
      </c>
      <c r="E65" s="45"/>
      <c r="F65" s="28"/>
      <c r="G65" s="27" t="str">
        <f>IF(D65="","",VLOOKUP(D65&amp;E65,Podmioty!$A$23:$D$46,4,0))</f>
        <v/>
      </c>
      <c r="H65" s="46"/>
      <c r="I65" s="46"/>
      <c r="J65" s="128" t="str">
        <f t="shared" si="8"/>
        <v/>
      </c>
      <c r="K65" s="128" t="str">
        <f t="shared" si="9"/>
        <v/>
      </c>
      <c r="L65" s="128" t="str">
        <f t="shared" si="10"/>
        <v/>
      </c>
      <c r="M65" s="24"/>
      <c r="N65" s="24"/>
      <c r="O65" s="24"/>
      <c r="P65" s="24"/>
    </row>
    <row r="66" spans="1:16" x14ac:dyDescent="0.2">
      <c r="A66" s="126" t="s">
        <v>278</v>
      </c>
      <c r="B66" s="24"/>
      <c r="C66" s="28"/>
      <c r="D66" s="127" t="str">
        <f t="shared" si="7"/>
        <v/>
      </c>
      <c r="E66" s="45"/>
      <c r="F66" s="28"/>
      <c r="G66" s="27" t="str">
        <f>IF(D66="","",VLOOKUP(D66&amp;E66,Podmioty!$A$23:$D$46,4,0))</f>
        <v/>
      </c>
      <c r="H66" s="46"/>
      <c r="I66" s="46"/>
      <c r="J66" s="128" t="str">
        <f t="shared" si="8"/>
        <v/>
      </c>
      <c r="K66" s="128" t="str">
        <f t="shared" si="9"/>
        <v/>
      </c>
      <c r="L66" s="128" t="str">
        <f t="shared" si="10"/>
        <v/>
      </c>
      <c r="M66" s="24"/>
      <c r="N66" s="24"/>
      <c r="O66" s="24"/>
      <c r="P66" s="24"/>
    </row>
    <row r="67" spans="1:16" x14ac:dyDescent="0.2">
      <c r="A67" s="126" t="s">
        <v>279</v>
      </c>
      <c r="B67" s="24"/>
      <c r="C67" s="28"/>
      <c r="D67" s="127" t="str">
        <f t="shared" si="7"/>
        <v/>
      </c>
      <c r="E67" s="45"/>
      <c r="F67" s="28"/>
      <c r="G67" s="27" t="str">
        <f>IF(D67="","",VLOOKUP(D67&amp;E67,Podmioty!$A$23:$D$46,4,0))</f>
        <v/>
      </c>
      <c r="H67" s="46"/>
      <c r="I67" s="46"/>
      <c r="J67" s="128" t="str">
        <f t="shared" si="8"/>
        <v/>
      </c>
      <c r="K67" s="128" t="str">
        <f t="shared" si="9"/>
        <v/>
      </c>
      <c r="L67" s="128" t="str">
        <f t="shared" si="10"/>
        <v/>
      </c>
      <c r="M67" s="24"/>
      <c r="N67" s="24"/>
      <c r="O67" s="24"/>
      <c r="P67" s="24"/>
    </row>
    <row r="68" spans="1:16" x14ac:dyDescent="0.2">
      <c r="A68" s="126" t="s">
        <v>280</v>
      </c>
      <c r="B68" s="24"/>
      <c r="C68" s="28"/>
      <c r="D68" s="127" t="str">
        <f t="shared" si="7"/>
        <v/>
      </c>
      <c r="E68" s="45"/>
      <c r="F68" s="28"/>
      <c r="G68" s="27" t="str">
        <f>IF(D68="","",VLOOKUP(D68&amp;E68,Podmioty!$A$23:$D$46,4,0))</f>
        <v/>
      </c>
      <c r="H68" s="46"/>
      <c r="I68" s="46"/>
      <c r="J68" s="128" t="str">
        <f t="shared" si="8"/>
        <v/>
      </c>
      <c r="K68" s="128" t="str">
        <f t="shared" si="9"/>
        <v/>
      </c>
      <c r="L68" s="128" t="str">
        <f t="shared" si="10"/>
        <v/>
      </c>
      <c r="M68" s="24"/>
      <c r="N68" s="24"/>
      <c r="O68" s="24"/>
      <c r="P68" s="24"/>
    </row>
    <row r="69" spans="1:16" x14ac:dyDescent="0.2">
      <c r="A69" s="126" t="s">
        <v>281</v>
      </c>
      <c r="B69" s="24"/>
      <c r="C69" s="28"/>
      <c r="D69" s="127" t="str">
        <f t="shared" si="7"/>
        <v/>
      </c>
      <c r="E69" s="45"/>
      <c r="F69" s="28"/>
      <c r="G69" s="27" t="str">
        <f>IF(D69="","",VLOOKUP(D69&amp;E69,Podmioty!$A$23:$D$46,4,0))</f>
        <v/>
      </c>
      <c r="H69" s="46"/>
      <c r="I69" s="46"/>
      <c r="J69" s="128" t="str">
        <f t="shared" si="8"/>
        <v/>
      </c>
      <c r="K69" s="128" t="str">
        <f t="shared" si="9"/>
        <v/>
      </c>
      <c r="L69" s="128" t="str">
        <f t="shared" si="10"/>
        <v/>
      </c>
      <c r="M69" s="24"/>
      <c r="N69" s="24"/>
      <c r="O69" s="24"/>
      <c r="P69" s="24"/>
    </row>
    <row r="70" spans="1:16" x14ac:dyDescent="0.2">
      <c r="A70" s="126" t="s">
        <v>282</v>
      </c>
      <c r="B70" s="24"/>
      <c r="C70" s="28"/>
      <c r="D70" s="127" t="str">
        <f t="shared" si="7"/>
        <v/>
      </c>
      <c r="E70" s="45"/>
      <c r="F70" s="28"/>
      <c r="G70" s="27" t="str">
        <f>IF(D70="","",VLOOKUP(D70&amp;E70,Podmioty!$A$23:$D$46,4,0))</f>
        <v/>
      </c>
      <c r="H70" s="46"/>
      <c r="I70" s="46"/>
      <c r="J70" s="128" t="str">
        <f t="shared" si="8"/>
        <v/>
      </c>
      <c r="K70" s="128" t="str">
        <f t="shared" si="9"/>
        <v/>
      </c>
      <c r="L70" s="128" t="str">
        <f t="shared" si="10"/>
        <v/>
      </c>
      <c r="M70" s="24"/>
      <c r="N70" s="24"/>
      <c r="O70" s="24"/>
      <c r="P70" s="24"/>
    </row>
    <row r="71" spans="1:16" x14ac:dyDescent="0.2">
      <c r="A71" s="126" t="s">
        <v>283</v>
      </c>
      <c r="B71" s="24"/>
      <c r="C71" s="28"/>
      <c r="D71" s="127" t="str">
        <f t="shared" si="7"/>
        <v/>
      </c>
      <c r="E71" s="45"/>
      <c r="F71" s="28"/>
      <c r="G71" s="27" t="str">
        <f>IF(D71="","",VLOOKUP(D71&amp;E71,Podmioty!$A$23:$D$46,4,0))</f>
        <v/>
      </c>
      <c r="H71" s="46"/>
      <c r="I71" s="46"/>
      <c r="J71" s="128" t="str">
        <f t="shared" si="8"/>
        <v/>
      </c>
      <c r="K71" s="128" t="str">
        <f t="shared" si="9"/>
        <v/>
      </c>
      <c r="L71" s="128" t="str">
        <f t="shared" si="10"/>
        <v/>
      </c>
      <c r="M71" s="24"/>
      <c r="N71" s="24"/>
      <c r="O71" s="24"/>
      <c r="P71" s="24"/>
    </row>
    <row r="72" spans="1:16" x14ac:dyDescent="0.2">
      <c r="A72" s="126" t="s">
        <v>284</v>
      </c>
      <c r="B72" s="24"/>
      <c r="C72" s="28"/>
      <c r="D72" s="127" t="str">
        <f t="shared" si="7"/>
        <v/>
      </c>
      <c r="E72" s="45"/>
      <c r="F72" s="28"/>
      <c r="G72" s="27" t="str">
        <f>IF(D72="","",VLOOKUP(D72&amp;E72,Podmioty!$A$23:$D$46,4,0))</f>
        <v/>
      </c>
      <c r="H72" s="46"/>
      <c r="I72" s="46"/>
      <c r="J72" s="128" t="str">
        <f t="shared" si="8"/>
        <v/>
      </c>
      <c r="K72" s="128" t="str">
        <f t="shared" si="9"/>
        <v/>
      </c>
      <c r="L72" s="128" t="str">
        <f t="shared" si="10"/>
        <v/>
      </c>
      <c r="M72" s="24"/>
      <c r="N72" s="24"/>
      <c r="O72" s="24"/>
      <c r="P72" s="24"/>
    </row>
    <row r="73" spans="1:16" x14ac:dyDescent="0.2">
      <c r="A73" s="126" t="s">
        <v>285</v>
      </c>
      <c r="B73" s="24"/>
      <c r="C73" s="28"/>
      <c r="D73" s="127" t="str">
        <f t="shared" si="7"/>
        <v/>
      </c>
      <c r="E73" s="45"/>
      <c r="F73" s="28"/>
      <c r="G73" s="27" t="str">
        <f>IF(D73="","",VLOOKUP(D73&amp;E73,Podmioty!$A$23:$D$46,4,0))</f>
        <v/>
      </c>
      <c r="H73" s="46"/>
      <c r="I73" s="46"/>
      <c r="J73" s="128" t="str">
        <f t="shared" si="8"/>
        <v/>
      </c>
      <c r="K73" s="128" t="str">
        <f t="shared" si="9"/>
        <v/>
      </c>
      <c r="L73" s="128" t="str">
        <f t="shared" si="10"/>
        <v/>
      </c>
      <c r="M73" s="24"/>
      <c r="N73" s="24"/>
      <c r="O73" s="24"/>
      <c r="P73" s="24"/>
    </row>
    <row r="74" spans="1:16" x14ac:dyDescent="0.2">
      <c r="A74" s="126" t="s">
        <v>286</v>
      </c>
      <c r="B74" s="24"/>
      <c r="C74" s="28"/>
      <c r="D74" s="127" t="str">
        <f t="shared" si="7"/>
        <v/>
      </c>
      <c r="E74" s="45"/>
      <c r="F74" s="28"/>
      <c r="G74" s="27" t="str">
        <f>IF(D74="","",VLOOKUP(D74&amp;E74,Podmioty!$A$23:$D$46,4,0))</f>
        <v/>
      </c>
      <c r="H74" s="46"/>
      <c r="I74" s="46"/>
      <c r="J74" s="128" t="str">
        <f t="shared" si="8"/>
        <v/>
      </c>
      <c r="K74" s="128" t="str">
        <f t="shared" si="9"/>
        <v/>
      </c>
      <c r="L74" s="128" t="str">
        <f t="shared" si="10"/>
        <v/>
      </c>
      <c r="M74" s="24"/>
      <c r="N74" s="24"/>
      <c r="O74" s="24"/>
      <c r="P74" s="24"/>
    </row>
    <row r="75" spans="1:16" x14ac:dyDescent="0.2">
      <c r="A75" s="126" t="s">
        <v>287</v>
      </c>
      <c r="B75" s="24"/>
      <c r="C75" s="28"/>
      <c r="D75" s="127" t="str">
        <f t="shared" si="7"/>
        <v/>
      </c>
      <c r="E75" s="45"/>
      <c r="F75" s="28"/>
      <c r="G75" s="27" t="str">
        <f>IF(D75="","",VLOOKUP(D75&amp;E75,Podmioty!$A$23:$D$46,4,0))</f>
        <v/>
      </c>
      <c r="H75" s="46"/>
      <c r="I75" s="46"/>
      <c r="J75" s="128" t="str">
        <f t="shared" si="8"/>
        <v/>
      </c>
      <c r="K75" s="128" t="str">
        <f t="shared" si="9"/>
        <v/>
      </c>
      <c r="L75" s="128" t="str">
        <f t="shared" si="10"/>
        <v/>
      </c>
      <c r="M75" s="24"/>
      <c r="N75" s="24"/>
      <c r="O75" s="24"/>
      <c r="P75" s="24"/>
    </row>
  </sheetData>
  <sheetProtection algorithmName="SHA-512" hashValue="6R3S4cGYRatrJFCcE2sgQqo9t3ZJRIeQtwVmzprwX2CvHaCbEVmvx/m3/0SdsJqZf57lxyoc9PfqSfOwJYYTyw==" saltValue="h/1kyg61qxCpSxqBVmBgaA==" spinCount="100000" sheet="1" formatCells="0" formatColumns="0" formatRows="0"/>
  <autoFilter ref="A30:U75" xr:uid="{00000000-0009-0000-0000-000007000000}"/>
  <mergeCells count="2">
    <mergeCell ref="A29:A30"/>
    <mergeCell ref="J28:L28"/>
  </mergeCells>
  <phoneticPr fontId="3" type="noConversion"/>
  <conditionalFormatting sqref="G31:G75">
    <cfRule type="containsText" dxfId="12" priority="1" operator="containsText" text="nie dotyczy">
      <formula>NOT(ISERROR(SEARCH("nie dotyczy",G31)))</formula>
    </cfRule>
  </conditionalFormatting>
  <dataValidations count="3">
    <dataValidation type="list" allowBlank="1" showInputMessage="1" showErrorMessage="1" sqref="C31:C75" xr:uid="{00000000-0002-0000-0700-000000000000}">
      <formula1>$D$3:$D$17</formula1>
    </dataValidation>
    <dataValidation type="list" allowBlank="1" showInputMessage="1" showErrorMessage="1" sqref="F31:F75" xr:uid="{F5EBB4C9-64F4-0049-80C9-3807EC7A0DE9}">
      <formula1>$E$19:$E$20</formula1>
    </dataValidation>
    <dataValidation type="list" allowBlank="1" showInputMessage="1" showErrorMessage="1" sqref="E31:F75" xr:uid="{B27F0BA1-33A8-4447-9246-5720231AEB07}">
      <formula1>$B$18:$B$21</formula1>
    </dataValidation>
  </dataValidations>
  <pageMargins left="0.7" right="0.7" top="0.75" bottom="0.75" header="0.3" footer="0.3"/>
  <pageSetup paperSize="9" scale="36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75"/>
  <sheetViews>
    <sheetView showGridLines="0" topLeftCell="A23" zoomScale="80" zoomScaleNormal="80" workbookViewId="0">
      <selection activeCell="G31" sqref="G31:H31"/>
    </sheetView>
  </sheetViews>
  <sheetFormatPr baseColWidth="10" defaultColWidth="10.83203125" defaultRowHeight="16" x14ac:dyDescent="0.2"/>
  <cols>
    <col min="1" max="1" width="5.33203125" style="20" customWidth="1"/>
    <col min="2" max="2" width="24.83203125" style="20" customWidth="1"/>
    <col min="3" max="3" width="11.6640625" style="20" customWidth="1"/>
    <col min="4" max="4" width="26.33203125" style="20" customWidth="1"/>
    <col min="5" max="5" width="17.5" style="20" customWidth="1"/>
    <col min="6" max="6" width="18.33203125" style="20" customWidth="1"/>
    <col min="7" max="8" width="25.1640625" style="20" customWidth="1"/>
    <col min="9" max="9" width="19.83203125" style="20" bestFit="1" customWidth="1"/>
    <col min="10" max="10" width="29" style="20" customWidth="1"/>
    <col min="11" max="12" width="26.1640625" style="20" customWidth="1"/>
    <col min="13" max="13" width="22.5" style="20" customWidth="1"/>
    <col min="14" max="15" width="28.6640625" style="20" customWidth="1"/>
    <col min="16" max="16384" width="10.83203125" style="20"/>
  </cols>
  <sheetData>
    <row r="1" spans="2:30" ht="17" hidden="1" thickBot="1" x14ac:dyDescent="0.25">
      <c r="E1" s="94"/>
      <c r="K1" s="95"/>
      <c r="L1" s="20" t="s">
        <v>385</v>
      </c>
      <c r="M1" s="20" t="s">
        <v>385</v>
      </c>
      <c r="N1" s="20" t="s">
        <v>385</v>
      </c>
      <c r="O1" s="20" t="s">
        <v>385</v>
      </c>
      <c r="Q1" s="95"/>
      <c r="R1" s="20" t="s">
        <v>363</v>
      </c>
      <c r="S1" s="20" t="s">
        <v>363</v>
      </c>
      <c r="T1" s="20" t="s">
        <v>363</v>
      </c>
      <c r="U1" s="20" t="s">
        <v>363</v>
      </c>
      <c r="V1" s="20" t="s">
        <v>363</v>
      </c>
      <c r="W1" s="20" t="s">
        <v>363</v>
      </c>
      <c r="Y1" s="20" t="s">
        <v>364</v>
      </c>
      <c r="Z1" s="20" t="s">
        <v>364</v>
      </c>
      <c r="AA1" s="20" t="s">
        <v>364</v>
      </c>
      <c r="AB1" s="20" t="s">
        <v>364</v>
      </c>
      <c r="AC1" s="20" t="s">
        <v>364</v>
      </c>
      <c r="AD1" s="20" t="s">
        <v>364</v>
      </c>
    </row>
    <row r="2" spans="2:30" ht="18" hidden="1" thickBot="1" x14ac:dyDescent="0.25">
      <c r="B2" s="96"/>
      <c r="C2" s="97" t="s">
        <v>155</v>
      </c>
      <c r="D2" s="56"/>
      <c r="E2" s="98" t="s">
        <v>173</v>
      </c>
      <c r="F2" s="99" t="s">
        <v>155</v>
      </c>
      <c r="G2" s="96" t="s">
        <v>179</v>
      </c>
      <c r="H2" s="97" t="s">
        <v>184</v>
      </c>
      <c r="I2" s="97" t="s">
        <v>376</v>
      </c>
      <c r="J2" s="100" t="s">
        <v>377</v>
      </c>
      <c r="K2" s="95"/>
      <c r="M2" s="101" t="str">
        <f>G2</f>
        <v>Bez pomocy</v>
      </c>
      <c r="N2" s="101" t="str">
        <f>H2</f>
        <v>pomoc de minimis</v>
      </c>
      <c r="O2" s="101" t="str">
        <f>I2</f>
        <v>Art. 38a ust. 11, 14 i 15</v>
      </c>
      <c r="P2" s="101" t="str">
        <f>J2</f>
        <v>Art. 38a ust. 12, 14 i 15</v>
      </c>
      <c r="Q2" s="95"/>
      <c r="S2" s="101" t="str">
        <f>M2</f>
        <v>Bez pomocy</v>
      </c>
      <c r="T2" s="101" t="str">
        <f>N2</f>
        <v>pomoc de minimis</v>
      </c>
      <c r="U2" s="101" t="str">
        <f>O2</f>
        <v>Art. 38a ust. 11, 14 i 15</v>
      </c>
      <c r="V2" s="101" t="str">
        <f>P2</f>
        <v>Art. 38a ust. 12, 14 i 15</v>
      </c>
      <c r="X2" s="95"/>
      <c r="Z2" s="101" t="str">
        <f>S2</f>
        <v>Bez pomocy</v>
      </c>
      <c r="AA2" s="101" t="str">
        <f t="shared" ref="AA2:AC2" si="0">T2</f>
        <v>pomoc de minimis</v>
      </c>
      <c r="AB2" s="101" t="str">
        <f t="shared" si="0"/>
        <v>Art. 38a ust. 11, 14 i 15</v>
      </c>
      <c r="AC2" s="101" t="str">
        <f t="shared" si="0"/>
        <v>Art. 38a ust. 12, 14 i 15</v>
      </c>
    </row>
    <row r="3" spans="2:30" ht="17" hidden="1" x14ac:dyDescent="0.2">
      <c r="B3" s="66" t="s">
        <v>187</v>
      </c>
      <c r="C3" s="102" t="str">
        <f>IF('Dane wejściowe'!C21="","",'Dane wejściowe'!C21)</f>
        <v/>
      </c>
      <c r="D3" s="66" t="str">
        <f>'Dane wejściowe'!B46</f>
        <v>Obiekt 1</v>
      </c>
      <c r="E3" s="67" t="str">
        <f>IF('Dane wejściowe'!C46="","",'Dane wejściowe'!C46)</f>
        <v/>
      </c>
      <c r="F3" s="103" t="str">
        <f>IF('Dane wejściowe'!D46="","",'Dane wejściowe'!D46)</f>
        <v/>
      </c>
      <c r="G3" s="20">
        <f>'Dane wejściowe'!E36</f>
        <v>0.8</v>
      </c>
      <c r="H3" s="20">
        <f>'Dane wejściowe'!F36</f>
        <v>0.7</v>
      </c>
      <c r="I3" s="20">
        <f>'Dane wejściowe'!G36</f>
        <v>0</v>
      </c>
      <c r="J3" s="104">
        <f>'Dane wejściowe'!H36</f>
        <v>0</v>
      </c>
      <c r="K3" s="95"/>
      <c r="L3" s="20" t="s">
        <v>193</v>
      </c>
      <c r="M3" s="20">
        <f>SUMIFS($G$31:$G$84,$E$31:$E$84,M$2,$C$31:$C$84,$D3)</f>
        <v>0</v>
      </c>
      <c r="N3" s="20">
        <f>SUMIFS($G$31:$G$84,$E$31:$E$84,N$2,$C$31:$C$84,$D3)</f>
        <v>0</v>
      </c>
      <c r="O3" s="20">
        <f>SUMIFS($G$31:$G$84,$E$31:$E$84,O$2,$C$31:$C$84,$D3)</f>
        <v>0</v>
      </c>
      <c r="P3" s="20">
        <f>SUMIFS($G$31:$G$84,$E$31:$E$84,P$2,$C$31:$C$84,$D3)</f>
        <v>0</v>
      </c>
      <c r="Q3" s="95"/>
      <c r="S3" s="20">
        <f t="shared" ref="S3:V17" si="1">SUMIFS($H$31:$H$84,$E$31:$E$84,S$2,$C$31:$C$84,$D3)</f>
        <v>0</v>
      </c>
      <c r="T3" s="20">
        <f t="shared" si="1"/>
        <v>0</v>
      </c>
      <c r="U3" s="20">
        <f t="shared" si="1"/>
        <v>0</v>
      </c>
      <c r="V3" s="20">
        <f t="shared" si="1"/>
        <v>0</v>
      </c>
      <c r="X3" s="95"/>
      <c r="Z3" s="20">
        <f t="shared" ref="Z3:AC17" si="2">SUMIFS($I$31:$I$84,$E$31:$E$84,Z$2,$C$31:$C$84,$D3)</f>
        <v>0</v>
      </c>
      <c r="AA3" s="20">
        <f t="shared" si="2"/>
        <v>0</v>
      </c>
      <c r="AB3" s="20">
        <f t="shared" si="2"/>
        <v>0</v>
      </c>
      <c r="AC3" s="20">
        <f t="shared" si="2"/>
        <v>0</v>
      </c>
    </row>
    <row r="4" spans="2:30" ht="17" hidden="1" x14ac:dyDescent="0.2">
      <c r="B4" s="70" t="s">
        <v>145</v>
      </c>
      <c r="C4" s="104" t="str">
        <f>IF('Dane wejściowe'!C22="","",'Dane wejściowe'!C22)</f>
        <v/>
      </c>
      <c r="D4" s="70" t="str">
        <f>'Dane wejściowe'!B47</f>
        <v>Obiekt 2</v>
      </c>
      <c r="E4" s="20" t="str">
        <f>IF('Dane wejściowe'!C47="","",'Dane wejściowe'!C47)</f>
        <v/>
      </c>
      <c r="F4" s="105" t="str">
        <f>IF('Dane wejściowe'!D47="","",'Dane wejściowe'!D47)</f>
        <v/>
      </c>
      <c r="G4" s="20">
        <f>'Dane wejściowe'!E37</f>
        <v>0.8</v>
      </c>
      <c r="H4" s="20">
        <f>'Dane wejściowe'!F37</f>
        <v>0.7</v>
      </c>
      <c r="I4" s="20">
        <f>'Dane wejściowe'!G37</f>
        <v>0</v>
      </c>
      <c r="J4" s="104">
        <f>'Dane wejściowe'!H37</f>
        <v>0</v>
      </c>
      <c r="K4" s="95"/>
      <c r="L4" s="20" t="s">
        <v>194</v>
      </c>
      <c r="M4" s="20">
        <f t="shared" ref="M4:M17" si="3">SUMIFS($G$31:$G$84,$E$31:$E$84,$M$2,$C$31:$C$84,$D4)</f>
        <v>0</v>
      </c>
      <c r="N4" s="20">
        <f t="shared" ref="N4:P17" si="4">SUMIFS($G$31:$G$84,$E$31:$E$84,N$2,$C$31:$C$84,$D4)</f>
        <v>0</v>
      </c>
      <c r="O4" s="20">
        <f t="shared" si="4"/>
        <v>0</v>
      </c>
      <c r="P4" s="20">
        <f t="shared" si="4"/>
        <v>0</v>
      </c>
      <c r="Q4" s="95"/>
      <c r="S4" s="20">
        <f t="shared" si="1"/>
        <v>0</v>
      </c>
      <c r="T4" s="20">
        <f t="shared" si="1"/>
        <v>0</v>
      </c>
      <c r="U4" s="20">
        <f t="shared" si="1"/>
        <v>0</v>
      </c>
      <c r="V4" s="20">
        <f t="shared" si="1"/>
        <v>0</v>
      </c>
      <c r="X4" s="95"/>
      <c r="Z4" s="20">
        <f t="shared" si="2"/>
        <v>0</v>
      </c>
      <c r="AA4" s="20">
        <f t="shared" si="2"/>
        <v>0</v>
      </c>
      <c r="AB4" s="20">
        <f t="shared" si="2"/>
        <v>0</v>
      </c>
      <c r="AC4" s="20">
        <f t="shared" si="2"/>
        <v>0</v>
      </c>
    </row>
    <row r="5" spans="2:30" ht="17" hidden="1" x14ac:dyDescent="0.2">
      <c r="B5" s="70" t="s">
        <v>146</v>
      </c>
      <c r="C5" s="104" t="str">
        <f>IF('Dane wejściowe'!C23="","",'Dane wejściowe'!C23)</f>
        <v/>
      </c>
      <c r="D5" s="70" t="str">
        <f>'Dane wejściowe'!B48</f>
        <v>Obiekt 3</v>
      </c>
      <c r="E5" s="20" t="str">
        <f>IF('Dane wejściowe'!C48="","",'Dane wejściowe'!C48)</f>
        <v/>
      </c>
      <c r="F5" s="105" t="str">
        <f>IF('Dane wejściowe'!D48="","",'Dane wejściowe'!D48)</f>
        <v/>
      </c>
      <c r="G5" s="20">
        <f>'Dane wejściowe'!E38</f>
        <v>0.8</v>
      </c>
      <c r="H5" s="20">
        <f>'Dane wejściowe'!F38</f>
        <v>0.7</v>
      </c>
      <c r="I5" s="20">
        <f>'Dane wejściowe'!G38</f>
        <v>0</v>
      </c>
      <c r="J5" s="104">
        <f>'Dane wejściowe'!H38</f>
        <v>0</v>
      </c>
      <c r="K5" s="95"/>
      <c r="M5" s="20">
        <f t="shared" si="3"/>
        <v>0</v>
      </c>
      <c r="N5" s="20">
        <f t="shared" si="4"/>
        <v>0</v>
      </c>
      <c r="O5" s="20">
        <f t="shared" si="4"/>
        <v>0</v>
      </c>
      <c r="P5" s="20">
        <f t="shared" si="4"/>
        <v>0</v>
      </c>
      <c r="Q5" s="95"/>
      <c r="S5" s="20">
        <f t="shared" si="1"/>
        <v>0</v>
      </c>
      <c r="T5" s="20">
        <f t="shared" si="1"/>
        <v>0</v>
      </c>
      <c r="U5" s="20">
        <f t="shared" si="1"/>
        <v>0</v>
      </c>
      <c r="V5" s="20">
        <f t="shared" si="1"/>
        <v>0</v>
      </c>
      <c r="X5" s="95"/>
      <c r="Z5" s="20">
        <f t="shared" si="2"/>
        <v>0</v>
      </c>
      <c r="AA5" s="20">
        <f t="shared" si="2"/>
        <v>0</v>
      </c>
      <c r="AB5" s="20">
        <f t="shared" si="2"/>
        <v>0</v>
      </c>
      <c r="AC5" s="20">
        <f t="shared" si="2"/>
        <v>0</v>
      </c>
    </row>
    <row r="6" spans="2:30" ht="17" hidden="1" x14ac:dyDescent="0.2">
      <c r="B6" s="70" t="s">
        <v>147</v>
      </c>
      <c r="C6" s="104" t="str">
        <f>IF('Dane wejściowe'!C24="","",'Dane wejściowe'!C24)</f>
        <v/>
      </c>
      <c r="D6" s="70" t="str">
        <f>'Dane wejściowe'!B49</f>
        <v>Obiekt 4</v>
      </c>
      <c r="E6" s="20" t="str">
        <f>IF('Dane wejściowe'!C49="","",'Dane wejściowe'!C49)</f>
        <v/>
      </c>
      <c r="F6" s="105" t="str">
        <f>IF('Dane wejściowe'!D49="","",'Dane wejściowe'!D49)</f>
        <v/>
      </c>
      <c r="G6" s="20">
        <f>'Dane wejściowe'!E39</f>
        <v>0.8</v>
      </c>
      <c r="H6" s="20">
        <f>'Dane wejściowe'!F39</f>
        <v>0.7</v>
      </c>
      <c r="I6" s="20">
        <f>'Dane wejściowe'!G39</f>
        <v>0</v>
      </c>
      <c r="J6" s="104">
        <f>'Dane wejściowe'!H39</f>
        <v>0</v>
      </c>
      <c r="K6" s="95"/>
      <c r="M6" s="20">
        <f t="shared" si="3"/>
        <v>0</v>
      </c>
      <c r="N6" s="20">
        <f t="shared" si="4"/>
        <v>0</v>
      </c>
      <c r="O6" s="20">
        <f t="shared" si="4"/>
        <v>0</v>
      </c>
      <c r="P6" s="20">
        <f t="shared" si="4"/>
        <v>0</v>
      </c>
      <c r="Q6" s="95"/>
      <c r="S6" s="20">
        <f t="shared" si="1"/>
        <v>0</v>
      </c>
      <c r="T6" s="20">
        <f t="shared" si="1"/>
        <v>0</v>
      </c>
      <c r="U6" s="20">
        <f t="shared" si="1"/>
        <v>0</v>
      </c>
      <c r="V6" s="20">
        <f t="shared" si="1"/>
        <v>0</v>
      </c>
      <c r="X6" s="95"/>
      <c r="Z6" s="20">
        <f t="shared" si="2"/>
        <v>0</v>
      </c>
      <c r="AA6" s="20">
        <f t="shared" si="2"/>
        <v>0</v>
      </c>
      <c r="AB6" s="20">
        <f t="shared" si="2"/>
        <v>0</v>
      </c>
      <c r="AC6" s="20">
        <f t="shared" si="2"/>
        <v>0</v>
      </c>
    </row>
    <row r="7" spans="2:30" ht="17" hidden="1" x14ac:dyDescent="0.2">
      <c r="B7" s="70" t="s">
        <v>148</v>
      </c>
      <c r="C7" s="104" t="str">
        <f>IF('Dane wejściowe'!C25="","",'Dane wejściowe'!C25)</f>
        <v/>
      </c>
      <c r="D7" s="70" t="str">
        <f>'Dane wejściowe'!B50</f>
        <v>Obiekt 5</v>
      </c>
      <c r="E7" s="20" t="str">
        <f>IF('Dane wejściowe'!C50="","",'Dane wejściowe'!C50)</f>
        <v/>
      </c>
      <c r="F7" s="105" t="str">
        <f>IF('Dane wejściowe'!D50="","",'Dane wejściowe'!D50)</f>
        <v/>
      </c>
      <c r="G7" s="20">
        <f>'Dane wejściowe'!E40</f>
        <v>0.8</v>
      </c>
      <c r="H7" s="20">
        <f>'Dane wejściowe'!F40</f>
        <v>0.7</v>
      </c>
      <c r="I7" s="20">
        <f>'Dane wejściowe'!G40</f>
        <v>0</v>
      </c>
      <c r="J7" s="104">
        <f>'Dane wejściowe'!H40</f>
        <v>0</v>
      </c>
      <c r="K7" s="95"/>
      <c r="M7" s="20">
        <f t="shared" si="3"/>
        <v>0</v>
      </c>
      <c r="N7" s="20">
        <f t="shared" si="4"/>
        <v>0</v>
      </c>
      <c r="O7" s="20">
        <f t="shared" si="4"/>
        <v>0</v>
      </c>
      <c r="P7" s="20">
        <f t="shared" si="4"/>
        <v>0</v>
      </c>
      <c r="Q7" s="95"/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X7" s="95"/>
      <c r="Z7" s="20">
        <f t="shared" si="2"/>
        <v>0</v>
      </c>
      <c r="AA7" s="20">
        <f t="shared" si="2"/>
        <v>0</v>
      </c>
      <c r="AB7" s="20">
        <f t="shared" si="2"/>
        <v>0</v>
      </c>
      <c r="AC7" s="20">
        <f t="shared" si="2"/>
        <v>0</v>
      </c>
    </row>
    <row r="8" spans="2:30" ht="17" hidden="1" x14ac:dyDescent="0.2">
      <c r="B8" s="70" t="s">
        <v>149</v>
      </c>
      <c r="C8" s="104" t="str">
        <f>IF('Dane wejściowe'!C26="","",'Dane wejściowe'!C26)</f>
        <v/>
      </c>
      <c r="D8" s="70" t="str">
        <f>'Dane wejściowe'!B51</f>
        <v>Obiekt 6</v>
      </c>
      <c r="E8" s="20" t="str">
        <f>IF('Dane wejściowe'!C51="","",'Dane wejściowe'!C51)</f>
        <v/>
      </c>
      <c r="F8" s="105" t="str">
        <f>IF('Dane wejściowe'!D51="","",'Dane wejściowe'!D51)</f>
        <v/>
      </c>
      <c r="G8" s="20">
        <f>'Dane wejściowe'!E41</f>
        <v>0.8</v>
      </c>
      <c r="H8" s="20">
        <f>'Dane wejściowe'!F41</f>
        <v>0.7</v>
      </c>
      <c r="I8" s="20">
        <f>'Dane wejściowe'!G41</f>
        <v>0</v>
      </c>
      <c r="J8" s="104">
        <f>'Dane wejściowe'!H41</f>
        <v>0</v>
      </c>
      <c r="K8" s="95"/>
      <c r="M8" s="20">
        <f t="shared" si="3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95"/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X8" s="95"/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</row>
    <row r="9" spans="2:30" ht="17" hidden="1" x14ac:dyDescent="0.2">
      <c r="B9" s="70" t="s">
        <v>150</v>
      </c>
      <c r="C9" s="104" t="str">
        <f>IF('Dane wejściowe'!C27="","",'Dane wejściowe'!C27)</f>
        <v/>
      </c>
      <c r="D9" s="70" t="str">
        <f>'Dane wejściowe'!B52</f>
        <v>Obiekt 7</v>
      </c>
      <c r="E9" s="20" t="str">
        <f>IF('Dane wejściowe'!C52="","",'Dane wejściowe'!C52)</f>
        <v/>
      </c>
      <c r="F9" s="105" t="str">
        <f>IF('Dane wejściowe'!D52="","",'Dane wejściowe'!D52)</f>
        <v/>
      </c>
      <c r="G9" s="20">
        <f>'Dane wejściowe'!E14</f>
        <v>0</v>
      </c>
      <c r="H9" s="20">
        <f>'Dane wejściowe'!F14</f>
        <v>0</v>
      </c>
      <c r="I9" s="20">
        <f>'Dane wejściowe'!G14</f>
        <v>0</v>
      </c>
      <c r="J9" s="104">
        <f>'Dane wejściowe'!H14</f>
        <v>0</v>
      </c>
      <c r="K9" s="95"/>
      <c r="M9" s="20">
        <f t="shared" si="3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95"/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X9" s="95"/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</row>
    <row r="10" spans="2:30" ht="17" hidden="1" x14ac:dyDescent="0.2">
      <c r="B10" s="70" t="s">
        <v>151</v>
      </c>
      <c r="C10" s="104" t="str">
        <f>IF('Dane wejściowe'!C28="","",'Dane wejściowe'!C28)</f>
        <v/>
      </c>
      <c r="D10" s="70" t="str">
        <f>'Dane wejściowe'!B53</f>
        <v>Obiekt 8</v>
      </c>
      <c r="E10" s="20" t="str">
        <f>IF('Dane wejściowe'!C53="","",'Dane wejściowe'!C53)</f>
        <v/>
      </c>
      <c r="F10" s="105" t="str">
        <f>IF('Dane wejściowe'!D53="","",'Dane wejściowe'!D53)</f>
        <v/>
      </c>
      <c r="G10" s="20">
        <f>'Dane wejściowe'!E15</f>
        <v>0</v>
      </c>
      <c r="H10" s="20">
        <f>'Dane wejściowe'!F15</f>
        <v>0</v>
      </c>
      <c r="I10" s="20">
        <f>'Dane wejściowe'!G15</f>
        <v>0</v>
      </c>
      <c r="J10" s="104">
        <f>'Dane wejściowe'!H15</f>
        <v>0</v>
      </c>
      <c r="K10" s="95"/>
      <c r="M10" s="20">
        <f t="shared" si="3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95"/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X10" s="95"/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</row>
    <row r="11" spans="2:30" ht="17" hidden="1" x14ac:dyDescent="0.2">
      <c r="B11" s="70" t="s">
        <v>152</v>
      </c>
      <c r="C11" s="104" t="str">
        <f>IF('Dane wejściowe'!C29="","",'Dane wejściowe'!C29)</f>
        <v/>
      </c>
      <c r="D11" s="70" t="str">
        <f>'Dane wejściowe'!B54</f>
        <v>Obiekt 9</v>
      </c>
      <c r="E11" s="20" t="str">
        <f>IF('Dane wejściowe'!C54="","",'Dane wejściowe'!C54)</f>
        <v/>
      </c>
      <c r="F11" s="105" t="str">
        <f>IF('Dane wejściowe'!D54="","",'Dane wejściowe'!D54)</f>
        <v/>
      </c>
      <c r="G11" s="20">
        <f>'Dane wejściowe'!E16</f>
        <v>0</v>
      </c>
      <c r="H11" s="20">
        <f>'Dane wejściowe'!F16</f>
        <v>0</v>
      </c>
      <c r="I11" s="20">
        <f>'Dane wejściowe'!G16</f>
        <v>0</v>
      </c>
      <c r="J11" s="104">
        <f>'Dane wejściowe'!H16</f>
        <v>0</v>
      </c>
      <c r="K11" s="95"/>
      <c r="M11" s="20">
        <f t="shared" si="3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95"/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X11" s="95"/>
      <c r="Z11" s="20">
        <f t="shared" si="2"/>
        <v>0</v>
      </c>
      <c r="AA11" s="20">
        <f t="shared" si="2"/>
        <v>0</v>
      </c>
      <c r="AB11" s="20">
        <f t="shared" si="2"/>
        <v>0</v>
      </c>
      <c r="AC11" s="20">
        <f t="shared" si="2"/>
        <v>0</v>
      </c>
    </row>
    <row r="12" spans="2:30" ht="17" hidden="1" x14ac:dyDescent="0.2">
      <c r="B12" s="70" t="s">
        <v>153</v>
      </c>
      <c r="C12" s="104" t="str">
        <f>IF('Dane wejściowe'!C30="","",'Dane wejściowe'!C30)</f>
        <v/>
      </c>
      <c r="D12" s="70" t="str">
        <f>'Dane wejściowe'!B55</f>
        <v>Obiekt 10</v>
      </c>
      <c r="E12" s="20" t="str">
        <f>IF('Dane wejściowe'!C55="","",'Dane wejściowe'!C55)</f>
        <v/>
      </c>
      <c r="F12" s="105" t="str">
        <f>IF('Dane wejściowe'!D55="","",'Dane wejściowe'!D55)</f>
        <v/>
      </c>
      <c r="G12" s="20">
        <f>'Dane wejściowe'!E17</f>
        <v>0</v>
      </c>
      <c r="H12" s="20">
        <f>'Dane wejściowe'!F17</f>
        <v>0</v>
      </c>
      <c r="I12" s="20">
        <f>'Dane wejściowe'!G17</f>
        <v>0</v>
      </c>
      <c r="J12" s="104">
        <f>'Dane wejściowe'!H17</f>
        <v>0</v>
      </c>
      <c r="K12" s="95"/>
      <c r="M12" s="20">
        <f t="shared" si="3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95"/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X12" s="95"/>
      <c r="Z12" s="20">
        <f t="shared" si="2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</row>
    <row r="13" spans="2:30" ht="18" hidden="1" thickBot="1" x14ac:dyDescent="0.25">
      <c r="B13" s="75" t="s">
        <v>154</v>
      </c>
      <c r="C13" s="106" t="str">
        <f>IF('Dane wejściowe'!C31="","",'Dane wejściowe'!C31)</f>
        <v/>
      </c>
      <c r="D13" s="70" t="str">
        <f>'Dane wejściowe'!B56</f>
        <v>Obiekt 11</v>
      </c>
      <c r="E13" s="20" t="str">
        <f>IF('Dane wejściowe'!C56="","",'Dane wejściowe'!C56)</f>
        <v/>
      </c>
      <c r="F13" s="105" t="str">
        <f>IF('Dane wejściowe'!D56="","",'Dane wejściowe'!D56)</f>
        <v/>
      </c>
      <c r="G13" s="76">
        <f>'Dane wejściowe'!E18</f>
        <v>0</v>
      </c>
      <c r="H13" s="76">
        <f>'Dane wejściowe'!F18</f>
        <v>0</v>
      </c>
      <c r="I13" s="76">
        <f>'Dane wejściowe'!G18</f>
        <v>0</v>
      </c>
      <c r="J13" s="106">
        <f>'Dane wejściowe'!H18</f>
        <v>0</v>
      </c>
      <c r="K13" s="95"/>
      <c r="M13" s="20">
        <f t="shared" si="3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95"/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X13" s="95"/>
      <c r="Z13" s="20">
        <f t="shared" si="2"/>
        <v>0</v>
      </c>
      <c r="AA13" s="20">
        <f t="shared" si="2"/>
        <v>0</v>
      </c>
      <c r="AB13" s="20">
        <f t="shared" si="2"/>
        <v>0</v>
      </c>
      <c r="AC13" s="20">
        <f t="shared" si="2"/>
        <v>0</v>
      </c>
    </row>
    <row r="14" spans="2:30" ht="17" hidden="1" x14ac:dyDescent="0.2">
      <c r="D14" s="70" t="str">
        <f>'Dane wejściowe'!B57</f>
        <v>Obiekt 12</v>
      </c>
      <c r="E14" s="20" t="str">
        <f>IF('Dane wejściowe'!C57="","",'Dane wejściowe'!C57)</f>
        <v/>
      </c>
      <c r="F14" s="105" t="str">
        <f>IF('Dane wejściowe'!D57="","",'Dane wejściowe'!D57)</f>
        <v/>
      </c>
      <c r="K14" s="95"/>
      <c r="M14" s="20">
        <f t="shared" si="3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95"/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X14" s="95"/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</row>
    <row r="15" spans="2:30" ht="17" hidden="1" x14ac:dyDescent="0.2">
      <c r="D15" s="70" t="str">
        <f>'Dane wejściowe'!B58</f>
        <v>Obiekt 13</v>
      </c>
      <c r="E15" s="20" t="str">
        <f>IF('Dane wejściowe'!C58="","",'Dane wejściowe'!C58)</f>
        <v/>
      </c>
      <c r="F15" s="105" t="str">
        <f>IF('Dane wejściowe'!D58="","",'Dane wejściowe'!D58)</f>
        <v/>
      </c>
      <c r="K15" s="95"/>
      <c r="M15" s="20">
        <f t="shared" si="3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95"/>
      <c r="S15" s="20">
        <f t="shared" si="1"/>
        <v>0</v>
      </c>
      <c r="T15" s="20">
        <f t="shared" si="1"/>
        <v>0</v>
      </c>
      <c r="U15" s="20">
        <f t="shared" si="1"/>
        <v>0</v>
      </c>
      <c r="V15" s="20">
        <f t="shared" si="1"/>
        <v>0</v>
      </c>
      <c r="X15" s="95"/>
      <c r="Z15" s="20">
        <f t="shared" si="2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</row>
    <row r="16" spans="2:30" ht="17" hidden="1" x14ac:dyDescent="0.2">
      <c r="D16" s="70" t="str">
        <f>'Dane wejściowe'!B59</f>
        <v>Obiekt 14</v>
      </c>
      <c r="E16" s="20" t="str">
        <f>IF('Dane wejściowe'!C59="","",'Dane wejściowe'!C59)</f>
        <v/>
      </c>
      <c r="F16" s="105" t="str">
        <f>IF('Dane wejściowe'!D59="","",'Dane wejściowe'!D59)</f>
        <v/>
      </c>
      <c r="K16" s="95"/>
      <c r="M16" s="20">
        <f t="shared" si="3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95"/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X16" s="95"/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</row>
    <row r="17" spans="1:29" ht="18" hidden="1" thickBot="1" x14ac:dyDescent="0.25">
      <c r="B17" s="20" t="s">
        <v>217</v>
      </c>
      <c r="D17" s="75" t="str">
        <f>'Dane wejściowe'!B60</f>
        <v>Obiekt 15</v>
      </c>
      <c r="E17" s="76" t="str">
        <f>IF('Dane wejściowe'!C60="","",'Dane wejściowe'!C60)</f>
        <v/>
      </c>
      <c r="F17" s="107" t="str">
        <f>IF('Dane wejściowe'!D60="","",'Dane wejściowe'!D60)</f>
        <v/>
      </c>
      <c r="K17" s="95"/>
      <c r="M17" s="20">
        <f t="shared" si="3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95"/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X17" s="95"/>
      <c r="Z17" s="20">
        <f t="shared" si="2"/>
        <v>0</v>
      </c>
      <c r="AA17" s="20">
        <f t="shared" si="2"/>
        <v>0</v>
      </c>
      <c r="AB17" s="20">
        <f t="shared" si="2"/>
        <v>0</v>
      </c>
      <c r="AC17" s="20">
        <f t="shared" si="2"/>
        <v>0</v>
      </c>
    </row>
    <row r="18" spans="1:29" ht="17" hidden="1" x14ac:dyDescent="0.2">
      <c r="B18" s="82" t="str">
        <f>Podmioty!C23</f>
        <v>Bez pomocy</v>
      </c>
      <c r="F18" s="94"/>
      <c r="K18" s="95"/>
      <c r="L18" s="108" t="s">
        <v>365</v>
      </c>
      <c r="M18" s="33">
        <f>SUM(M3:M17)</f>
        <v>0</v>
      </c>
      <c r="N18" s="33">
        <f>SUM(N3:N17)</f>
        <v>0</v>
      </c>
      <c r="O18" s="33">
        <f>SUM(O3:O17)</f>
        <v>0</v>
      </c>
      <c r="P18" s="33">
        <f>SUM(P3:P17)</f>
        <v>0</v>
      </c>
      <c r="Q18" s="95"/>
      <c r="R18" s="33" t="s">
        <v>366</v>
      </c>
      <c r="S18" s="33">
        <f>SUM(S3:S17)</f>
        <v>0</v>
      </c>
      <c r="T18" s="33">
        <f>SUM(T3:T17)</f>
        <v>0</v>
      </c>
      <c r="U18" s="33">
        <f>SUM(U3:U17)</f>
        <v>0</v>
      </c>
      <c r="V18" s="33">
        <f>SUM(V3:V17)</f>
        <v>0</v>
      </c>
      <c r="X18" s="95"/>
      <c r="Y18" s="33" t="s">
        <v>367</v>
      </c>
      <c r="Z18" s="33">
        <f>SUM(Z3:Z17)</f>
        <v>0</v>
      </c>
      <c r="AA18" s="33">
        <f>SUM(AA3:AA17)</f>
        <v>0</v>
      </c>
      <c r="AB18" s="33">
        <f>SUM(AB3:AB17)</f>
        <v>0</v>
      </c>
      <c r="AC18" s="33">
        <f>SUM(AC3:AC17)</f>
        <v>0</v>
      </c>
    </row>
    <row r="19" spans="1:29" ht="17" hidden="1" x14ac:dyDescent="0.2">
      <c r="B19" s="82" t="str">
        <f>Podmioty!C24</f>
        <v>pomoc de minimis</v>
      </c>
      <c r="D19" s="25"/>
      <c r="E19" s="25"/>
      <c r="F19" s="109"/>
      <c r="K19" s="95"/>
      <c r="L19" s="20" t="s">
        <v>370</v>
      </c>
      <c r="M19" s="20">
        <f>SUM(M18:Q18)</f>
        <v>0</v>
      </c>
      <c r="Q19" s="95"/>
      <c r="R19" s="20" t="s">
        <v>370</v>
      </c>
      <c r="S19" s="20">
        <f>SUM(S18:X18)</f>
        <v>0</v>
      </c>
      <c r="X19" s="95"/>
      <c r="Y19" s="20" t="s">
        <v>370</v>
      </c>
      <c r="Z19" s="20">
        <f>SUM(Z18:AD18)</f>
        <v>0</v>
      </c>
    </row>
    <row r="20" spans="1:29" hidden="1" x14ac:dyDescent="0.2">
      <c r="B20" s="82"/>
      <c r="D20" s="25"/>
      <c r="E20" s="25"/>
      <c r="F20" s="109"/>
      <c r="K20" s="95"/>
      <c r="M20" s="20" t="b">
        <f>M19=G30</f>
        <v>1</v>
      </c>
      <c r="S20" s="20" t="b">
        <f>S19=H30</f>
        <v>1</v>
      </c>
      <c r="Z20" s="20" t="b">
        <f>Z19=I30</f>
        <v>1</v>
      </c>
    </row>
    <row r="21" spans="1:29" hidden="1" x14ac:dyDescent="0.2">
      <c r="B21" s="82"/>
      <c r="D21" s="25"/>
      <c r="E21" s="25"/>
      <c r="F21" s="109"/>
    </row>
    <row r="22" spans="1:29" ht="39" hidden="1" customHeight="1" x14ac:dyDescent="0.2">
      <c r="D22" s="25"/>
      <c r="E22" s="25"/>
    </row>
    <row r="23" spans="1:29" s="110" customFormat="1" ht="24" x14ac:dyDescent="0.2">
      <c r="B23" s="111" t="s">
        <v>117</v>
      </c>
      <c r="C23" s="111"/>
      <c r="D23" s="112" t="s">
        <v>322</v>
      </c>
      <c r="E23" s="133"/>
      <c r="F23" s="20"/>
      <c r="G23" s="20"/>
      <c r="H23" s="20"/>
      <c r="I23" s="20"/>
      <c r="J23" s="20"/>
    </row>
    <row r="24" spans="1:29" x14ac:dyDescent="0.2">
      <c r="D24" s="25"/>
      <c r="E24" s="25"/>
      <c r="F24" s="25"/>
    </row>
    <row r="25" spans="1:29" ht="24" x14ac:dyDescent="0.2">
      <c r="A25" s="114"/>
      <c r="B25" s="114" t="s">
        <v>66</v>
      </c>
      <c r="C25" s="114"/>
      <c r="D25" s="115" t="s">
        <v>140</v>
      </c>
      <c r="E25" s="115"/>
      <c r="F25" s="25"/>
    </row>
    <row r="26" spans="1:29" ht="24" x14ac:dyDescent="0.2">
      <c r="A26" s="114"/>
      <c r="B26" s="114"/>
      <c r="C26" s="114"/>
      <c r="D26" s="115"/>
      <c r="E26" s="115"/>
      <c r="F26" s="25"/>
    </row>
    <row r="27" spans="1:29" ht="21" x14ac:dyDescent="0.2">
      <c r="B27" s="117" t="s">
        <v>403</v>
      </c>
      <c r="D27" s="25"/>
      <c r="E27" s="25"/>
    </row>
    <row r="28" spans="1:29" ht="21" x14ac:dyDescent="0.2">
      <c r="A28" s="117"/>
      <c r="D28" s="25"/>
      <c r="E28" s="25"/>
      <c r="I28" s="316" t="s">
        <v>17</v>
      </c>
      <c r="J28" s="316"/>
      <c r="K28" s="316"/>
    </row>
    <row r="29" spans="1:29" ht="75" customHeight="1" x14ac:dyDescent="0.2">
      <c r="A29" s="314" t="s">
        <v>142</v>
      </c>
      <c r="B29" s="119" t="s">
        <v>18</v>
      </c>
      <c r="C29" s="119" t="s">
        <v>386</v>
      </c>
      <c r="D29" s="119" t="s">
        <v>188</v>
      </c>
      <c r="E29" s="119" t="s">
        <v>217</v>
      </c>
      <c r="F29" s="120" t="s">
        <v>177</v>
      </c>
      <c r="G29" s="81" t="s">
        <v>39</v>
      </c>
      <c r="H29" s="120" t="s">
        <v>404</v>
      </c>
      <c r="I29" s="82" t="s">
        <v>356</v>
      </c>
      <c r="J29" s="118" t="s">
        <v>372</v>
      </c>
      <c r="K29" s="118" t="s">
        <v>357</v>
      </c>
      <c r="L29" s="120" t="s">
        <v>222</v>
      </c>
      <c r="M29" s="129" t="s">
        <v>19</v>
      </c>
      <c r="N29" s="26" t="s">
        <v>77</v>
      </c>
      <c r="O29" s="26" t="s">
        <v>120</v>
      </c>
    </row>
    <row r="30" spans="1:29" ht="34" customHeight="1" x14ac:dyDescent="0.2">
      <c r="A30" s="315"/>
      <c r="B30" s="121"/>
      <c r="C30" s="122"/>
      <c r="D30" s="122"/>
      <c r="E30" s="122"/>
      <c r="F30" s="122"/>
      <c r="G30" s="124">
        <f>SUM(G31:G75)</f>
        <v>0</v>
      </c>
      <c r="H30" s="124">
        <f>SUM(H31:H75)</f>
        <v>0</v>
      </c>
      <c r="I30" s="124">
        <f>SUM(I31:I75)</f>
        <v>0</v>
      </c>
      <c r="J30" s="124">
        <f>SUM(J31:J75)</f>
        <v>0</v>
      </c>
      <c r="K30" s="124">
        <f>SUM(K31:K75)</f>
        <v>0</v>
      </c>
      <c r="L30" s="130"/>
      <c r="M30" s="131"/>
      <c r="N30" s="121"/>
      <c r="O30" s="121"/>
    </row>
    <row r="31" spans="1:29" x14ac:dyDescent="0.2">
      <c r="A31" s="126" t="s">
        <v>41</v>
      </c>
      <c r="B31" s="49"/>
      <c r="C31" s="28"/>
      <c r="D31" s="127" t="str">
        <f t="shared" ref="D31:D75" si="5">IF(C31=0,"",VLOOKUP(C31,$D$3:$F$17,3,0))</f>
        <v/>
      </c>
      <c r="E31" s="45"/>
      <c r="F31" s="27" t="str">
        <f>IF(D31="","",VLOOKUP(D31&amp;E31,Podmioty!$A$23:$D$46,4,0))</f>
        <v/>
      </c>
      <c r="G31" s="46"/>
      <c r="H31" s="46"/>
      <c r="I31" s="128" t="str">
        <f>IF(C31=0,"",ROUND(F31*H31,2))</f>
        <v/>
      </c>
      <c r="J31" s="128" t="str">
        <f>IF(C31=0,"",IF(I31=0,0,I31-K31))</f>
        <v/>
      </c>
      <c r="K31" s="128" t="str">
        <f>IF(C31=0,"",IF(I31=0,0,IF(E31=$B$18,ROUND(H31*(F31-0.7),2),0)))</f>
        <v/>
      </c>
      <c r="L31" s="24"/>
      <c r="M31" s="29"/>
      <c r="N31" s="29"/>
      <c r="O31" s="29"/>
    </row>
    <row r="32" spans="1:29" x14ac:dyDescent="0.2">
      <c r="A32" s="126" t="s">
        <v>42</v>
      </c>
      <c r="B32" s="49"/>
      <c r="C32" s="28"/>
      <c r="D32" s="127" t="str">
        <f t="shared" si="5"/>
        <v/>
      </c>
      <c r="E32" s="45"/>
      <c r="F32" s="27" t="str">
        <f>IF(D32="","",VLOOKUP(D32&amp;E32,Podmioty!$A$23:$D$46,4,0))</f>
        <v/>
      </c>
      <c r="G32" s="46"/>
      <c r="H32" s="46"/>
      <c r="I32" s="128" t="str">
        <f t="shared" ref="I32:I75" si="6">IF(C32=0,"",ROUND(F32*H32,2))</f>
        <v/>
      </c>
      <c r="J32" s="128" t="str">
        <f t="shared" ref="J32:J75" si="7">IF(C32=0,"",IF(I32=0,0,I32-K32))</f>
        <v/>
      </c>
      <c r="K32" s="128" t="str">
        <f t="shared" ref="K32:K75" si="8">IF(C32=0,"",IF(I32=0,0,IF(E32=$B$18,ROUND(H32*(F32-0.7),2),0)))</f>
        <v/>
      </c>
      <c r="L32" s="24"/>
      <c r="M32" s="24"/>
      <c r="N32" s="24"/>
      <c r="O32" s="24"/>
    </row>
    <row r="33" spans="1:15" x14ac:dyDescent="0.2">
      <c r="A33" s="126" t="s">
        <v>43</v>
      </c>
      <c r="B33" s="49"/>
      <c r="C33" s="28"/>
      <c r="D33" s="127" t="str">
        <f t="shared" si="5"/>
        <v/>
      </c>
      <c r="E33" s="45"/>
      <c r="F33" s="27" t="str">
        <f>IF(D33="","",VLOOKUP(D33&amp;E33,Podmioty!$A$23:$D$46,4,0))</f>
        <v/>
      </c>
      <c r="G33" s="46"/>
      <c r="H33" s="46"/>
      <c r="I33" s="128" t="str">
        <f t="shared" si="6"/>
        <v/>
      </c>
      <c r="J33" s="128" t="str">
        <f t="shared" si="7"/>
        <v/>
      </c>
      <c r="K33" s="128" t="str">
        <f t="shared" si="8"/>
        <v/>
      </c>
      <c r="L33" s="24"/>
      <c r="M33" s="24"/>
      <c r="N33" s="24"/>
      <c r="O33" s="24"/>
    </row>
    <row r="34" spans="1:15" x14ac:dyDescent="0.2">
      <c r="A34" s="126" t="s">
        <v>44</v>
      </c>
      <c r="B34" s="24"/>
      <c r="C34" s="28"/>
      <c r="D34" s="127" t="str">
        <f t="shared" si="5"/>
        <v/>
      </c>
      <c r="E34" s="45"/>
      <c r="F34" s="27" t="str">
        <f>IF(D34="","",VLOOKUP(D34&amp;E34,Podmioty!$A$23:$D$46,4,0))</f>
        <v/>
      </c>
      <c r="G34" s="46"/>
      <c r="H34" s="46"/>
      <c r="I34" s="128" t="str">
        <f t="shared" si="6"/>
        <v/>
      </c>
      <c r="J34" s="128" t="str">
        <f t="shared" si="7"/>
        <v/>
      </c>
      <c r="K34" s="128" t="str">
        <f t="shared" si="8"/>
        <v/>
      </c>
      <c r="L34" s="24"/>
      <c r="M34" s="24"/>
      <c r="N34" s="24"/>
      <c r="O34" s="24"/>
    </row>
    <row r="35" spans="1:15" x14ac:dyDescent="0.2">
      <c r="A35" s="126" t="s">
        <v>45</v>
      </c>
      <c r="B35" s="24"/>
      <c r="C35" s="28"/>
      <c r="D35" s="127" t="str">
        <f t="shared" si="5"/>
        <v/>
      </c>
      <c r="E35" s="45"/>
      <c r="F35" s="27" t="str">
        <f>IF(D35="","",VLOOKUP(D35&amp;E35,Podmioty!$A$23:$D$46,4,0))</f>
        <v/>
      </c>
      <c r="G35" s="46"/>
      <c r="H35" s="46"/>
      <c r="I35" s="128" t="str">
        <f t="shared" si="6"/>
        <v/>
      </c>
      <c r="J35" s="128" t="str">
        <f t="shared" si="7"/>
        <v/>
      </c>
      <c r="K35" s="128" t="str">
        <f t="shared" si="8"/>
        <v/>
      </c>
      <c r="L35" s="24"/>
      <c r="M35" s="24"/>
      <c r="N35" s="24"/>
      <c r="O35" s="24"/>
    </row>
    <row r="36" spans="1:15" x14ac:dyDescent="0.2">
      <c r="A36" s="126" t="s">
        <v>46</v>
      </c>
      <c r="B36" s="24"/>
      <c r="C36" s="28"/>
      <c r="D36" s="127" t="str">
        <f t="shared" si="5"/>
        <v/>
      </c>
      <c r="E36" s="45"/>
      <c r="F36" s="27" t="str">
        <f>IF(D36="","",VLOOKUP(D36&amp;E36,Podmioty!$A$23:$D$46,4,0))</f>
        <v/>
      </c>
      <c r="G36" s="46"/>
      <c r="H36" s="46"/>
      <c r="I36" s="128" t="str">
        <f t="shared" si="6"/>
        <v/>
      </c>
      <c r="J36" s="128" t="str">
        <f t="shared" si="7"/>
        <v/>
      </c>
      <c r="K36" s="128" t="str">
        <f t="shared" si="8"/>
        <v/>
      </c>
      <c r="L36" s="24"/>
      <c r="M36" s="24"/>
      <c r="N36" s="24"/>
      <c r="O36" s="24"/>
    </row>
    <row r="37" spans="1:15" x14ac:dyDescent="0.2">
      <c r="A37" s="126" t="s">
        <v>47</v>
      </c>
      <c r="B37" s="24"/>
      <c r="C37" s="22"/>
      <c r="D37" s="127" t="str">
        <f t="shared" si="5"/>
        <v/>
      </c>
      <c r="E37" s="45"/>
      <c r="F37" s="27" t="str">
        <f>IF(D37="","",VLOOKUP(D37&amp;E37,Podmioty!$A$23:$D$46,4,0))</f>
        <v/>
      </c>
      <c r="G37" s="46"/>
      <c r="H37" s="46"/>
      <c r="I37" s="128" t="str">
        <f t="shared" si="6"/>
        <v/>
      </c>
      <c r="J37" s="128" t="str">
        <f t="shared" si="7"/>
        <v/>
      </c>
      <c r="K37" s="128" t="str">
        <f t="shared" si="8"/>
        <v/>
      </c>
      <c r="L37" s="24"/>
      <c r="M37" s="24"/>
      <c r="N37" s="24"/>
      <c r="O37" s="24"/>
    </row>
    <row r="38" spans="1:15" x14ac:dyDescent="0.2">
      <c r="A38" s="126" t="s">
        <v>48</v>
      </c>
      <c r="B38" s="24"/>
      <c r="C38" s="28"/>
      <c r="D38" s="127" t="str">
        <f t="shared" si="5"/>
        <v/>
      </c>
      <c r="E38" s="45"/>
      <c r="F38" s="27" t="str">
        <f>IF(D38="","",VLOOKUP(D38&amp;E38,Podmioty!$A$23:$D$46,4,0))</f>
        <v/>
      </c>
      <c r="G38" s="46"/>
      <c r="H38" s="46"/>
      <c r="I38" s="128" t="str">
        <f t="shared" si="6"/>
        <v/>
      </c>
      <c r="J38" s="128" t="str">
        <f t="shared" si="7"/>
        <v/>
      </c>
      <c r="K38" s="128" t="str">
        <f t="shared" si="8"/>
        <v/>
      </c>
      <c r="L38" s="24"/>
      <c r="M38" s="24"/>
      <c r="N38" s="24"/>
      <c r="O38" s="24"/>
    </row>
    <row r="39" spans="1:15" x14ac:dyDescent="0.2">
      <c r="A39" s="126" t="s">
        <v>49</v>
      </c>
      <c r="B39" s="24"/>
      <c r="C39" s="22"/>
      <c r="D39" s="127" t="str">
        <f t="shared" si="5"/>
        <v/>
      </c>
      <c r="E39" s="45"/>
      <c r="F39" s="27" t="str">
        <f>IF(D39="","",VLOOKUP(D39&amp;E39,Podmioty!$A$23:$D$46,4,0))</f>
        <v/>
      </c>
      <c r="G39" s="46"/>
      <c r="H39" s="46"/>
      <c r="I39" s="128" t="str">
        <f t="shared" si="6"/>
        <v/>
      </c>
      <c r="J39" s="128" t="str">
        <f t="shared" si="7"/>
        <v/>
      </c>
      <c r="K39" s="128" t="str">
        <f t="shared" si="8"/>
        <v/>
      </c>
      <c r="L39" s="24"/>
      <c r="M39" s="24"/>
      <c r="N39" s="24"/>
      <c r="O39" s="24"/>
    </row>
    <row r="40" spans="1:15" x14ac:dyDescent="0.2">
      <c r="A40" s="126" t="s">
        <v>50</v>
      </c>
      <c r="B40" s="24"/>
      <c r="C40" s="28"/>
      <c r="D40" s="127" t="str">
        <f t="shared" si="5"/>
        <v/>
      </c>
      <c r="E40" s="45"/>
      <c r="F40" s="27" t="str">
        <f>IF(D40="","",VLOOKUP(D40&amp;E40,Podmioty!$A$23:$D$46,4,0))</f>
        <v/>
      </c>
      <c r="G40" s="46"/>
      <c r="H40" s="46"/>
      <c r="I40" s="128" t="str">
        <f t="shared" si="6"/>
        <v/>
      </c>
      <c r="J40" s="128" t="str">
        <f t="shared" si="7"/>
        <v/>
      </c>
      <c r="K40" s="128" t="str">
        <f t="shared" si="8"/>
        <v/>
      </c>
      <c r="L40" s="24"/>
      <c r="M40" s="24"/>
      <c r="N40" s="24"/>
      <c r="O40" s="24"/>
    </row>
    <row r="41" spans="1:15" x14ac:dyDescent="0.2">
      <c r="A41" s="126" t="s">
        <v>51</v>
      </c>
      <c r="B41" s="24"/>
      <c r="C41" s="28"/>
      <c r="D41" s="127" t="str">
        <f t="shared" si="5"/>
        <v/>
      </c>
      <c r="E41" s="45"/>
      <c r="F41" s="27" t="str">
        <f>IF(D41="","",VLOOKUP(D41&amp;E41,Podmioty!$A$23:$D$46,4,0))</f>
        <v/>
      </c>
      <c r="G41" s="46"/>
      <c r="H41" s="46"/>
      <c r="I41" s="128" t="str">
        <f t="shared" si="6"/>
        <v/>
      </c>
      <c r="J41" s="128" t="str">
        <f t="shared" si="7"/>
        <v/>
      </c>
      <c r="K41" s="128" t="str">
        <f t="shared" si="8"/>
        <v/>
      </c>
      <c r="L41" s="24"/>
      <c r="M41" s="24"/>
      <c r="N41" s="24"/>
      <c r="O41" s="24"/>
    </row>
    <row r="42" spans="1:15" x14ac:dyDescent="0.2">
      <c r="A42" s="126" t="s">
        <v>52</v>
      </c>
      <c r="B42" s="24"/>
      <c r="C42" s="22"/>
      <c r="D42" s="127" t="str">
        <f t="shared" si="5"/>
        <v/>
      </c>
      <c r="E42" s="45"/>
      <c r="F42" s="27" t="str">
        <f>IF(D42="","",VLOOKUP(D42&amp;E42,Podmioty!$A$23:$D$46,4,0))</f>
        <v/>
      </c>
      <c r="G42" s="46"/>
      <c r="H42" s="46"/>
      <c r="I42" s="128" t="str">
        <f t="shared" si="6"/>
        <v/>
      </c>
      <c r="J42" s="128" t="str">
        <f t="shared" si="7"/>
        <v/>
      </c>
      <c r="K42" s="128" t="str">
        <f t="shared" si="8"/>
        <v/>
      </c>
      <c r="L42" s="24"/>
      <c r="M42" s="24"/>
      <c r="N42" s="24"/>
      <c r="O42" s="24"/>
    </row>
    <row r="43" spans="1:15" x14ac:dyDescent="0.2">
      <c r="A43" s="126" t="s">
        <v>288</v>
      </c>
      <c r="B43" s="24"/>
      <c r="C43" s="28"/>
      <c r="D43" s="127" t="str">
        <f t="shared" si="5"/>
        <v/>
      </c>
      <c r="E43" s="45"/>
      <c r="F43" s="27" t="str">
        <f>IF(D43="","",VLOOKUP(D43&amp;E43,Podmioty!$A$23:$D$46,4,0))</f>
        <v/>
      </c>
      <c r="G43" s="46"/>
      <c r="H43" s="46"/>
      <c r="I43" s="128" t="str">
        <f t="shared" si="6"/>
        <v/>
      </c>
      <c r="J43" s="128" t="str">
        <f t="shared" si="7"/>
        <v/>
      </c>
      <c r="K43" s="128" t="str">
        <f t="shared" si="8"/>
        <v/>
      </c>
      <c r="L43" s="24"/>
      <c r="M43" s="24"/>
      <c r="N43" s="24"/>
      <c r="O43" s="24"/>
    </row>
    <row r="44" spans="1:15" x14ac:dyDescent="0.2">
      <c r="A44" s="126" t="s">
        <v>289</v>
      </c>
      <c r="B44" s="24"/>
      <c r="C44" s="22"/>
      <c r="D44" s="127" t="str">
        <f t="shared" si="5"/>
        <v/>
      </c>
      <c r="E44" s="45"/>
      <c r="F44" s="27" t="str">
        <f>IF(D44="","",VLOOKUP(D44&amp;E44,Podmioty!$A$23:$D$46,4,0))</f>
        <v/>
      </c>
      <c r="G44" s="46"/>
      <c r="H44" s="46"/>
      <c r="I44" s="128" t="str">
        <f t="shared" si="6"/>
        <v/>
      </c>
      <c r="J44" s="128" t="str">
        <f t="shared" si="7"/>
        <v/>
      </c>
      <c r="K44" s="128" t="str">
        <f t="shared" si="8"/>
        <v/>
      </c>
      <c r="L44" s="24"/>
      <c r="M44" s="24"/>
      <c r="N44" s="24"/>
      <c r="O44" s="24"/>
    </row>
    <row r="45" spans="1:15" x14ac:dyDescent="0.2">
      <c r="A45" s="126" t="s">
        <v>290</v>
      </c>
      <c r="B45" s="24"/>
      <c r="C45" s="28"/>
      <c r="D45" s="127" t="str">
        <f t="shared" si="5"/>
        <v/>
      </c>
      <c r="E45" s="45"/>
      <c r="F45" s="27" t="str">
        <f>IF(D45="","",VLOOKUP(D45&amp;E45,Podmioty!$A$23:$D$46,4,0))</f>
        <v/>
      </c>
      <c r="G45" s="46"/>
      <c r="H45" s="46"/>
      <c r="I45" s="128" t="str">
        <f t="shared" si="6"/>
        <v/>
      </c>
      <c r="J45" s="128" t="str">
        <f t="shared" si="7"/>
        <v/>
      </c>
      <c r="K45" s="128" t="str">
        <f t="shared" si="8"/>
        <v/>
      </c>
      <c r="L45" s="24"/>
      <c r="M45" s="24"/>
      <c r="N45" s="24"/>
      <c r="O45" s="24"/>
    </row>
    <row r="46" spans="1:15" x14ac:dyDescent="0.2">
      <c r="A46" s="126" t="s">
        <v>291</v>
      </c>
      <c r="B46" s="24"/>
      <c r="C46" s="28"/>
      <c r="D46" s="127" t="str">
        <f t="shared" si="5"/>
        <v/>
      </c>
      <c r="E46" s="45"/>
      <c r="F46" s="27" t="str">
        <f>IF(D46="","",VLOOKUP(D46&amp;E46,Podmioty!$A$23:$D$46,4,0))</f>
        <v/>
      </c>
      <c r="G46" s="46"/>
      <c r="H46" s="46"/>
      <c r="I46" s="128" t="str">
        <f t="shared" si="6"/>
        <v/>
      </c>
      <c r="J46" s="128" t="str">
        <f t="shared" si="7"/>
        <v/>
      </c>
      <c r="K46" s="128" t="str">
        <f t="shared" si="8"/>
        <v/>
      </c>
      <c r="L46" s="24"/>
      <c r="M46" s="24"/>
      <c r="N46" s="24"/>
      <c r="O46" s="24"/>
    </row>
    <row r="47" spans="1:15" x14ac:dyDescent="0.2">
      <c r="A47" s="126" t="s">
        <v>292</v>
      </c>
      <c r="B47" s="24"/>
      <c r="C47" s="28"/>
      <c r="D47" s="127" t="str">
        <f t="shared" si="5"/>
        <v/>
      </c>
      <c r="E47" s="45"/>
      <c r="F47" s="27" t="str">
        <f>IF(D47="","",VLOOKUP(D47&amp;E47,Podmioty!$A$23:$D$46,4,0))</f>
        <v/>
      </c>
      <c r="G47" s="46"/>
      <c r="H47" s="46"/>
      <c r="I47" s="128" t="str">
        <f t="shared" si="6"/>
        <v/>
      </c>
      <c r="J47" s="128" t="str">
        <f t="shared" si="7"/>
        <v/>
      </c>
      <c r="K47" s="128" t="str">
        <f t="shared" si="8"/>
        <v/>
      </c>
      <c r="L47" s="24"/>
      <c r="M47" s="24"/>
      <c r="N47" s="24"/>
      <c r="O47" s="24"/>
    </row>
    <row r="48" spans="1:15" x14ac:dyDescent="0.2">
      <c r="A48" s="126" t="s">
        <v>293</v>
      </c>
      <c r="B48" s="24"/>
      <c r="C48" s="28"/>
      <c r="D48" s="127" t="str">
        <f t="shared" si="5"/>
        <v/>
      </c>
      <c r="E48" s="45"/>
      <c r="F48" s="27" t="str">
        <f>IF(D48="","",VLOOKUP(D48&amp;E48,Podmioty!$A$23:$D$46,4,0))</f>
        <v/>
      </c>
      <c r="G48" s="46"/>
      <c r="H48" s="46"/>
      <c r="I48" s="128" t="str">
        <f t="shared" si="6"/>
        <v/>
      </c>
      <c r="J48" s="128" t="str">
        <f t="shared" si="7"/>
        <v/>
      </c>
      <c r="K48" s="128" t="str">
        <f t="shared" si="8"/>
        <v/>
      </c>
      <c r="L48" s="24"/>
      <c r="M48" s="24"/>
      <c r="N48" s="24"/>
      <c r="O48" s="24"/>
    </row>
    <row r="49" spans="1:15" x14ac:dyDescent="0.2">
      <c r="A49" s="126" t="s">
        <v>294</v>
      </c>
      <c r="B49" s="24"/>
      <c r="C49" s="28"/>
      <c r="D49" s="127" t="str">
        <f t="shared" si="5"/>
        <v/>
      </c>
      <c r="E49" s="45"/>
      <c r="F49" s="27" t="str">
        <f>IF(D49="","",VLOOKUP(D49&amp;E49,Podmioty!$A$23:$D$46,4,0))</f>
        <v/>
      </c>
      <c r="G49" s="46"/>
      <c r="H49" s="46"/>
      <c r="I49" s="128" t="str">
        <f t="shared" si="6"/>
        <v/>
      </c>
      <c r="J49" s="128" t="str">
        <f t="shared" si="7"/>
        <v/>
      </c>
      <c r="K49" s="128" t="str">
        <f t="shared" si="8"/>
        <v/>
      </c>
      <c r="L49" s="24"/>
      <c r="M49" s="24"/>
      <c r="N49" s="24"/>
      <c r="O49" s="24"/>
    </row>
    <row r="50" spans="1:15" x14ac:dyDescent="0.2">
      <c r="A50" s="126" t="s">
        <v>295</v>
      </c>
      <c r="B50" s="24"/>
      <c r="C50" s="28"/>
      <c r="D50" s="127" t="str">
        <f t="shared" si="5"/>
        <v/>
      </c>
      <c r="E50" s="45"/>
      <c r="F50" s="27" t="str">
        <f>IF(D50="","",VLOOKUP(D50&amp;E50,Podmioty!$A$23:$D$46,4,0))</f>
        <v/>
      </c>
      <c r="G50" s="46"/>
      <c r="H50" s="46"/>
      <c r="I50" s="128" t="str">
        <f t="shared" si="6"/>
        <v/>
      </c>
      <c r="J50" s="128" t="str">
        <f t="shared" si="7"/>
        <v/>
      </c>
      <c r="K50" s="128" t="str">
        <f t="shared" si="8"/>
        <v/>
      </c>
      <c r="L50" s="24"/>
      <c r="M50" s="24"/>
      <c r="N50" s="24"/>
      <c r="O50" s="24"/>
    </row>
    <row r="51" spans="1:15" x14ac:dyDescent="0.2">
      <c r="A51" s="126" t="s">
        <v>296</v>
      </c>
      <c r="B51" s="24"/>
      <c r="C51" s="28"/>
      <c r="D51" s="127" t="str">
        <f t="shared" si="5"/>
        <v/>
      </c>
      <c r="E51" s="45"/>
      <c r="F51" s="27" t="str">
        <f>IF(D51="","",VLOOKUP(D51&amp;E51,Podmioty!$A$23:$D$46,4,0))</f>
        <v/>
      </c>
      <c r="G51" s="46"/>
      <c r="H51" s="46"/>
      <c r="I51" s="128" t="str">
        <f t="shared" si="6"/>
        <v/>
      </c>
      <c r="J51" s="128" t="str">
        <f t="shared" si="7"/>
        <v/>
      </c>
      <c r="K51" s="128" t="str">
        <f t="shared" si="8"/>
        <v/>
      </c>
      <c r="L51" s="24"/>
      <c r="M51" s="24"/>
      <c r="N51" s="24"/>
      <c r="O51" s="24"/>
    </row>
    <row r="52" spans="1:15" x14ac:dyDescent="0.2">
      <c r="A52" s="126" t="s">
        <v>297</v>
      </c>
      <c r="B52" s="24"/>
      <c r="C52" s="28"/>
      <c r="D52" s="127" t="str">
        <f t="shared" si="5"/>
        <v/>
      </c>
      <c r="E52" s="45"/>
      <c r="F52" s="27" t="str">
        <f>IF(D52="","",VLOOKUP(D52&amp;E52,Podmioty!$A$23:$D$46,4,0))</f>
        <v/>
      </c>
      <c r="G52" s="46"/>
      <c r="H52" s="46"/>
      <c r="I52" s="128" t="str">
        <f t="shared" si="6"/>
        <v/>
      </c>
      <c r="J52" s="128" t="str">
        <f t="shared" si="7"/>
        <v/>
      </c>
      <c r="K52" s="128" t="str">
        <f t="shared" si="8"/>
        <v/>
      </c>
      <c r="L52" s="24"/>
      <c r="M52" s="24"/>
      <c r="N52" s="24"/>
      <c r="O52" s="24"/>
    </row>
    <row r="53" spans="1:15" x14ac:dyDescent="0.2">
      <c r="A53" s="126" t="s">
        <v>298</v>
      </c>
      <c r="B53" s="24"/>
      <c r="C53" s="28"/>
      <c r="D53" s="127" t="str">
        <f t="shared" si="5"/>
        <v/>
      </c>
      <c r="E53" s="45"/>
      <c r="F53" s="27" t="str">
        <f>IF(D53="","",VLOOKUP(D53&amp;E53,Podmioty!$A$23:$D$46,4,0))</f>
        <v/>
      </c>
      <c r="G53" s="46"/>
      <c r="H53" s="46"/>
      <c r="I53" s="128" t="str">
        <f t="shared" si="6"/>
        <v/>
      </c>
      <c r="J53" s="128" t="str">
        <f t="shared" si="7"/>
        <v/>
      </c>
      <c r="K53" s="128" t="str">
        <f t="shared" si="8"/>
        <v/>
      </c>
      <c r="L53" s="24"/>
      <c r="M53" s="24"/>
      <c r="N53" s="24"/>
      <c r="O53" s="24"/>
    </row>
    <row r="54" spans="1:15" x14ac:dyDescent="0.2">
      <c r="A54" s="126" t="s">
        <v>299</v>
      </c>
      <c r="B54" s="24"/>
      <c r="C54" s="28"/>
      <c r="D54" s="127" t="str">
        <f t="shared" si="5"/>
        <v/>
      </c>
      <c r="E54" s="45"/>
      <c r="F54" s="27" t="str">
        <f>IF(D54="","",VLOOKUP(D54&amp;E54,Podmioty!$A$23:$D$46,4,0))</f>
        <v/>
      </c>
      <c r="G54" s="46"/>
      <c r="H54" s="46"/>
      <c r="I54" s="128" t="str">
        <f t="shared" si="6"/>
        <v/>
      </c>
      <c r="J54" s="128" t="str">
        <f t="shared" si="7"/>
        <v/>
      </c>
      <c r="K54" s="128" t="str">
        <f t="shared" si="8"/>
        <v/>
      </c>
      <c r="L54" s="24"/>
      <c r="M54" s="24"/>
      <c r="N54" s="24"/>
      <c r="O54" s="24"/>
    </row>
    <row r="55" spans="1:15" x14ac:dyDescent="0.2">
      <c r="A55" s="126" t="s">
        <v>300</v>
      </c>
      <c r="B55" s="24"/>
      <c r="C55" s="28"/>
      <c r="D55" s="127" t="str">
        <f t="shared" si="5"/>
        <v/>
      </c>
      <c r="E55" s="45"/>
      <c r="F55" s="27" t="str">
        <f>IF(D55="","",VLOOKUP(D55&amp;E55,Podmioty!$A$23:$D$46,4,0))</f>
        <v/>
      </c>
      <c r="G55" s="46"/>
      <c r="H55" s="46"/>
      <c r="I55" s="128" t="str">
        <f t="shared" si="6"/>
        <v/>
      </c>
      <c r="J55" s="128" t="str">
        <f t="shared" si="7"/>
        <v/>
      </c>
      <c r="K55" s="128" t="str">
        <f t="shared" si="8"/>
        <v/>
      </c>
      <c r="L55" s="24"/>
      <c r="M55" s="24"/>
      <c r="N55" s="24"/>
      <c r="O55" s="24"/>
    </row>
    <row r="56" spans="1:15" x14ac:dyDescent="0.2">
      <c r="A56" s="126" t="s">
        <v>301</v>
      </c>
      <c r="B56" s="24"/>
      <c r="C56" s="28"/>
      <c r="D56" s="127" t="str">
        <f t="shared" si="5"/>
        <v/>
      </c>
      <c r="E56" s="45"/>
      <c r="F56" s="27" t="str">
        <f>IF(D56="","",VLOOKUP(D56&amp;E56,Podmioty!$A$23:$D$46,4,0))</f>
        <v/>
      </c>
      <c r="G56" s="46"/>
      <c r="H56" s="46"/>
      <c r="I56" s="128" t="str">
        <f t="shared" si="6"/>
        <v/>
      </c>
      <c r="J56" s="128" t="str">
        <f t="shared" si="7"/>
        <v/>
      </c>
      <c r="K56" s="128" t="str">
        <f t="shared" si="8"/>
        <v/>
      </c>
      <c r="L56" s="24"/>
      <c r="M56" s="24"/>
      <c r="N56" s="24"/>
      <c r="O56" s="24"/>
    </row>
    <row r="57" spans="1:15" x14ac:dyDescent="0.2">
      <c r="A57" s="126" t="s">
        <v>302</v>
      </c>
      <c r="B57" s="24"/>
      <c r="C57" s="28"/>
      <c r="D57" s="127" t="str">
        <f t="shared" si="5"/>
        <v/>
      </c>
      <c r="E57" s="45"/>
      <c r="F57" s="27" t="str">
        <f>IF(D57="","",VLOOKUP(D57&amp;E57,Podmioty!$A$23:$D$46,4,0))</f>
        <v/>
      </c>
      <c r="G57" s="46"/>
      <c r="H57" s="46"/>
      <c r="I57" s="128" t="str">
        <f t="shared" si="6"/>
        <v/>
      </c>
      <c r="J57" s="128" t="str">
        <f t="shared" si="7"/>
        <v/>
      </c>
      <c r="K57" s="128" t="str">
        <f t="shared" si="8"/>
        <v/>
      </c>
      <c r="L57" s="24"/>
      <c r="M57" s="24"/>
      <c r="N57" s="24"/>
      <c r="O57" s="24"/>
    </row>
    <row r="58" spans="1:15" x14ac:dyDescent="0.2">
      <c r="A58" s="126" t="s">
        <v>303</v>
      </c>
      <c r="B58" s="24"/>
      <c r="C58" s="28"/>
      <c r="D58" s="127" t="str">
        <f t="shared" si="5"/>
        <v/>
      </c>
      <c r="E58" s="45"/>
      <c r="F58" s="27" t="str">
        <f>IF(D58="","",VLOOKUP(D58&amp;E58,Podmioty!$A$23:$D$46,4,0))</f>
        <v/>
      </c>
      <c r="G58" s="46"/>
      <c r="H58" s="46"/>
      <c r="I58" s="128" t="str">
        <f t="shared" si="6"/>
        <v/>
      </c>
      <c r="J58" s="128" t="str">
        <f t="shared" si="7"/>
        <v/>
      </c>
      <c r="K58" s="128" t="str">
        <f t="shared" si="8"/>
        <v/>
      </c>
      <c r="L58" s="24"/>
      <c r="M58" s="24"/>
      <c r="N58" s="24"/>
      <c r="O58" s="24"/>
    </row>
    <row r="59" spans="1:15" x14ac:dyDescent="0.2">
      <c r="A59" s="126" t="s">
        <v>304</v>
      </c>
      <c r="B59" s="24"/>
      <c r="C59" s="28"/>
      <c r="D59" s="127" t="str">
        <f t="shared" si="5"/>
        <v/>
      </c>
      <c r="E59" s="45"/>
      <c r="F59" s="27" t="str">
        <f>IF(D59="","",VLOOKUP(D59&amp;E59,Podmioty!$A$23:$D$46,4,0))</f>
        <v/>
      </c>
      <c r="G59" s="46"/>
      <c r="H59" s="46"/>
      <c r="I59" s="128" t="str">
        <f t="shared" si="6"/>
        <v/>
      </c>
      <c r="J59" s="128" t="str">
        <f t="shared" si="7"/>
        <v/>
      </c>
      <c r="K59" s="128" t="str">
        <f t="shared" si="8"/>
        <v/>
      </c>
      <c r="L59" s="24"/>
      <c r="M59" s="24"/>
      <c r="N59" s="24"/>
      <c r="O59" s="24"/>
    </row>
    <row r="60" spans="1:15" x14ac:dyDescent="0.2">
      <c r="A60" s="126" t="s">
        <v>305</v>
      </c>
      <c r="B60" s="24"/>
      <c r="C60" s="28"/>
      <c r="D60" s="127" t="str">
        <f t="shared" si="5"/>
        <v/>
      </c>
      <c r="E60" s="45"/>
      <c r="F60" s="27" t="str">
        <f>IF(D60="","",VLOOKUP(D60&amp;E60,Podmioty!$A$23:$D$46,4,0))</f>
        <v/>
      </c>
      <c r="G60" s="46"/>
      <c r="H60" s="46"/>
      <c r="I60" s="128" t="str">
        <f t="shared" si="6"/>
        <v/>
      </c>
      <c r="J60" s="128" t="str">
        <f t="shared" si="7"/>
        <v/>
      </c>
      <c r="K60" s="128" t="str">
        <f t="shared" si="8"/>
        <v/>
      </c>
      <c r="L60" s="24"/>
      <c r="M60" s="24"/>
      <c r="N60" s="24"/>
      <c r="O60" s="24"/>
    </row>
    <row r="61" spans="1:15" x14ac:dyDescent="0.2">
      <c r="A61" s="126" t="s">
        <v>306</v>
      </c>
      <c r="B61" s="24"/>
      <c r="C61" s="28"/>
      <c r="D61" s="127" t="str">
        <f t="shared" si="5"/>
        <v/>
      </c>
      <c r="E61" s="45"/>
      <c r="F61" s="27" t="str">
        <f>IF(D61="","",VLOOKUP(D61&amp;E61,Podmioty!$A$23:$D$46,4,0))</f>
        <v/>
      </c>
      <c r="G61" s="46"/>
      <c r="H61" s="46"/>
      <c r="I61" s="128" t="str">
        <f t="shared" si="6"/>
        <v/>
      </c>
      <c r="J61" s="128" t="str">
        <f t="shared" si="7"/>
        <v/>
      </c>
      <c r="K61" s="128" t="str">
        <f t="shared" si="8"/>
        <v/>
      </c>
      <c r="L61" s="24"/>
      <c r="M61" s="24"/>
      <c r="N61" s="24"/>
      <c r="O61" s="24"/>
    </row>
    <row r="62" spans="1:15" x14ac:dyDescent="0.2">
      <c r="A62" s="126" t="s">
        <v>307</v>
      </c>
      <c r="B62" s="24"/>
      <c r="C62" s="28"/>
      <c r="D62" s="127" t="str">
        <f t="shared" si="5"/>
        <v/>
      </c>
      <c r="E62" s="45"/>
      <c r="F62" s="27" t="str">
        <f>IF(D62="","",VLOOKUP(D62&amp;E62,Podmioty!$A$23:$D$46,4,0))</f>
        <v/>
      </c>
      <c r="G62" s="46"/>
      <c r="H62" s="46"/>
      <c r="I62" s="128" t="str">
        <f t="shared" si="6"/>
        <v/>
      </c>
      <c r="J62" s="128" t="str">
        <f t="shared" si="7"/>
        <v/>
      </c>
      <c r="K62" s="128" t="str">
        <f t="shared" si="8"/>
        <v/>
      </c>
      <c r="L62" s="24"/>
      <c r="M62" s="24"/>
      <c r="N62" s="24"/>
      <c r="O62" s="24"/>
    </row>
    <row r="63" spans="1:15" x14ac:dyDescent="0.2">
      <c r="A63" s="126" t="s">
        <v>308</v>
      </c>
      <c r="B63" s="24"/>
      <c r="C63" s="28"/>
      <c r="D63" s="127" t="str">
        <f t="shared" si="5"/>
        <v/>
      </c>
      <c r="E63" s="45"/>
      <c r="F63" s="27" t="str">
        <f>IF(D63="","",VLOOKUP(D63&amp;E63,Podmioty!$A$23:$D$46,4,0))</f>
        <v/>
      </c>
      <c r="G63" s="46"/>
      <c r="H63" s="46"/>
      <c r="I63" s="128" t="str">
        <f t="shared" si="6"/>
        <v/>
      </c>
      <c r="J63" s="128" t="str">
        <f t="shared" si="7"/>
        <v/>
      </c>
      <c r="K63" s="128" t="str">
        <f t="shared" si="8"/>
        <v/>
      </c>
      <c r="L63" s="24"/>
      <c r="M63" s="24"/>
      <c r="N63" s="24"/>
      <c r="O63" s="24"/>
    </row>
    <row r="64" spans="1:15" x14ac:dyDescent="0.2">
      <c r="A64" s="126" t="s">
        <v>309</v>
      </c>
      <c r="B64" s="24"/>
      <c r="C64" s="28"/>
      <c r="D64" s="127" t="str">
        <f t="shared" si="5"/>
        <v/>
      </c>
      <c r="E64" s="45"/>
      <c r="F64" s="27" t="str">
        <f>IF(D64="","",VLOOKUP(D64&amp;E64,Podmioty!$A$23:$D$46,4,0))</f>
        <v/>
      </c>
      <c r="G64" s="46"/>
      <c r="H64" s="46"/>
      <c r="I64" s="128" t="str">
        <f t="shared" si="6"/>
        <v/>
      </c>
      <c r="J64" s="128" t="str">
        <f t="shared" si="7"/>
        <v/>
      </c>
      <c r="K64" s="128" t="str">
        <f t="shared" si="8"/>
        <v/>
      </c>
      <c r="L64" s="24"/>
      <c r="M64" s="24"/>
      <c r="N64" s="24"/>
      <c r="O64" s="24"/>
    </row>
    <row r="65" spans="1:15" x14ac:dyDescent="0.2">
      <c r="A65" s="126" t="s">
        <v>310</v>
      </c>
      <c r="B65" s="24"/>
      <c r="C65" s="28"/>
      <c r="D65" s="127" t="str">
        <f t="shared" si="5"/>
        <v/>
      </c>
      <c r="E65" s="45"/>
      <c r="F65" s="27" t="str">
        <f>IF(D65="","",VLOOKUP(D65&amp;E65,Podmioty!$A$23:$D$46,4,0))</f>
        <v/>
      </c>
      <c r="G65" s="46"/>
      <c r="H65" s="46"/>
      <c r="I65" s="128" t="str">
        <f t="shared" si="6"/>
        <v/>
      </c>
      <c r="J65" s="128" t="str">
        <f t="shared" si="7"/>
        <v/>
      </c>
      <c r="K65" s="128" t="str">
        <f t="shared" si="8"/>
        <v/>
      </c>
      <c r="L65" s="24"/>
      <c r="M65" s="24"/>
      <c r="N65" s="24"/>
      <c r="O65" s="24"/>
    </row>
    <row r="66" spans="1:15" x14ac:dyDescent="0.2">
      <c r="A66" s="126" t="s">
        <v>311</v>
      </c>
      <c r="B66" s="24"/>
      <c r="C66" s="28"/>
      <c r="D66" s="127" t="str">
        <f t="shared" si="5"/>
        <v/>
      </c>
      <c r="E66" s="45"/>
      <c r="F66" s="27" t="str">
        <f>IF(D66="","",VLOOKUP(D66&amp;E66,Podmioty!$A$23:$D$46,4,0))</f>
        <v/>
      </c>
      <c r="G66" s="46"/>
      <c r="H66" s="46"/>
      <c r="I66" s="128" t="str">
        <f t="shared" si="6"/>
        <v/>
      </c>
      <c r="J66" s="128" t="str">
        <f t="shared" si="7"/>
        <v/>
      </c>
      <c r="K66" s="128" t="str">
        <f t="shared" si="8"/>
        <v/>
      </c>
      <c r="L66" s="24"/>
      <c r="M66" s="24"/>
      <c r="N66" s="24"/>
      <c r="O66" s="24"/>
    </row>
    <row r="67" spans="1:15" x14ac:dyDescent="0.2">
      <c r="A67" s="126" t="s">
        <v>312</v>
      </c>
      <c r="B67" s="24"/>
      <c r="C67" s="28"/>
      <c r="D67" s="127" t="str">
        <f t="shared" si="5"/>
        <v/>
      </c>
      <c r="E67" s="45"/>
      <c r="F67" s="27" t="str">
        <f>IF(D67="","",VLOOKUP(D67&amp;E67,Podmioty!$A$23:$D$46,4,0))</f>
        <v/>
      </c>
      <c r="G67" s="46"/>
      <c r="H67" s="46"/>
      <c r="I67" s="128" t="str">
        <f t="shared" si="6"/>
        <v/>
      </c>
      <c r="J67" s="128" t="str">
        <f t="shared" si="7"/>
        <v/>
      </c>
      <c r="K67" s="128" t="str">
        <f t="shared" si="8"/>
        <v/>
      </c>
      <c r="L67" s="24"/>
      <c r="M67" s="24"/>
      <c r="N67" s="24"/>
      <c r="O67" s="24"/>
    </row>
    <row r="68" spans="1:15" x14ac:dyDescent="0.2">
      <c r="A68" s="126" t="s">
        <v>313</v>
      </c>
      <c r="B68" s="24"/>
      <c r="C68" s="28"/>
      <c r="D68" s="127" t="str">
        <f t="shared" si="5"/>
        <v/>
      </c>
      <c r="E68" s="45"/>
      <c r="F68" s="27" t="str">
        <f>IF(D68="","",VLOOKUP(D68&amp;E68,Podmioty!$A$23:$D$46,4,0))</f>
        <v/>
      </c>
      <c r="G68" s="46"/>
      <c r="H68" s="46"/>
      <c r="I68" s="128" t="str">
        <f t="shared" si="6"/>
        <v/>
      </c>
      <c r="J68" s="128" t="str">
        <f t="shared" si="7"/>
        <v/>
      </c>
      <c r="K68" s="128" t="str">
        <f t="shared" si="8"/>
        <v/>
      </c>
      <c r="L68" s="24"/>
      <c r="M68" s="24"/>
      <c r="N68" s="24"/>
      <c r="O68" s="24"/>
    </row>
    <row r="69" spans="1:15" x14ac:dyDescent="0.2">
      <c r="A69" s="126" t="s">
        <v>314</v>
      </c>
      <c r="B69" s="24"/>
      <c r="C69" s="28"/>
      <c r="D69" s="127" t="str">
        <f t="shared" si="5"/>
        <v/>
      </c>
      <c r="E69" s="45"/>
      <c r="F69" s="27" t="str">
        <f>IF(D69="","",VLOOKUP(D69&amp;E69,Podmioty!$A$23:$D$46,4,0))</f>
        <v/>
      </c>
      <c r="G69" s="46"/>
      <c r="H69" s="46"/>
      <c r="I69" s="128" t="str">
        <f t="shared" si="6"/>
        <v/>
      </c>
      <c r="J69" s="128" t="str">
        <f t="shared" si="7"/>
        <v/>
      </c>
      <c r="K69" s="128" t="str">
        <f t="shared" si="8"/>
        <v/>
      </c>
      <c r="L69" s="24"/>
      <c r="M69" s="24"/>
      <c r="N69" s="24"/>
      <c r="O69" s="24"/>
    </row>
    <row r="70" spans="1:15" x14ac:dyDescent="0.2">
      <c r="A70" s="126" t="s">
        <v>315</v>
      </c>
      <c r="B70" s="24"/>
      <c r="C70" s="28"/>
      <c r="D70" s="127" t="str">
        <f t="shared" si="5"/>
        <v/>
      </c>
      <c r="E70" s="45"/>
      <c r="F70" s="27" t="str">
        <f>IF(D70="","",VLOOKUP(D70&amp;E70,Podmioty!$A$23:$D$46,4,0))</f>
        <v/>
      </c>
      <c r="G70" s="46"/>
      <c r="H70" s="46"/>
      <c r="I70" s="128" t="str">
        <f t="shared" si="6"/>
        <v/>
      </c>
      <c r="J70" s="128" t="str">
        <f t="shared" si="7"/>
        <v/>
      </c>
      <c r="K70" s="128" t="str">
        <f t="shared" si="8"/>
        <v/>
      </c>
      <c r="L70" s="24"/>
      <c r="M70" s="24"/>
      <c r="N70" s="24"/>
      <c r="O70" s="24"/>
    </row>
    <row r="71" spans="1:15" x14ac:dyDescent="0.2">
      <c r="A71" s="126" t="s">
        <v>316</v>
      </c>
      <c r="B71" s="24"/>
      <c r="C71" s="28"/>
      <c r="D71" s="127" t="str">
        <f t="shared" si="5"/>
        <v/>
      </c>
      <c r="E71" s="45"/>
      <c r="F71" s="27" t="str">
        <f>IF(D71="","",VLOOKUP(D71&amp;E71,Podmioty!$A$23:$D$46,4,0))</f>
        <v/>
      </c>
      <c r="G71" s="46"/>
      <c r="H71" s="46"/>
      <c r="I71" s="128" t="str">
        <f t="shared" si="6"/>
        <v/>
      </c>
      <c r="J71" s="128" t="str">
        <f t="shared" si="7"/>
        <v/>
      </c>
      <c r="K71" s="128" t="str">
        <f t="shared" si="8"/>
        <v/>
      </c>
      <c r="L71" s="24"/>
      <c r="M71" s="24"/>
      <c r="N71" s="24"/>
      <c r="O71" s="24"/>
    </row>
    <row r="72" spans="1:15" x14ac:dyDescent="0.2">
      <c r="A72" s="126" t="s">
        <v>317</v>
      </c>
      <c r="B72" s="24"/>
      <c r="C72" s="28"/>
      <c r="D72" s="127" t="str">
        <f t="shared" si="5"/>
        <v/>
      </c>
      <c r="E72" s="45"/>
      <c r="F72" s="27" t="str">
        <f>IF(D72="","",VLOOKUP(D72&amp;E72,Podmioty!$A$23:$D$46,4,0))</f>
        <v/>
      </c>
      <c r="G72" s="46"/>
      <c r="H72" s="46"/>
      <c r="I72" s="128" t="str">
        <f t="shared" si="6"/>
        <v/>
      </c>
      <c r="J72" s="128" t="str">
        <f t="shared" si="7"/>
        <v/>
      </c>
      <c r="K72" s="128" t="str">
        <f t="shared" si="8"/>
        <v/>
      </c>
      <c r="L72" s="24"/>
      <c r="M72" s="24"/>
      <c r="N72" s="24"/>
      <c r="O72" s="24"/>
    </row>
    <row r="73" spans="1:15" x14ac:dyDescent="0.2">
      <c r="A73" s="126" t="s">
        <v>318</v>
      </c>
      <c r="B73" s="24"/>
      <c r="C73" s="28"/>
      <c r="D73" s="127" t="str">
        <f t="shared" si="5"/>
        <v/>
      </c>
      <c r="E73" s="45"/>
      <c r="F73" s="27" t="str">
        <f>IF(D73="","",VLOOKUP(D73&amp;E73,Podmioty!$A$23:$D$46,4,0))</f>
        <v/>
      </c>
      <c r="G73" s="46"/>
      <c r="H73" s="46"/>
      <c r="I73" s="128" t="str">
        <f t="shared" si="6"/>
        <v/>
      </c>
      <c r="J73" s="128" t="str">
        <f t="shared" si="7"/>
        <v/>
      </c>
      <c r="K73" s="128" t="str">
        <f t="shared" si="8"/>
        <v/>
      </c>
      <c r="L73" s="24"/>
      <c r="M73" s="24"/>
      <c r="N73" s="24"/>
      <c r="O73" s="24"/>
    </row>
    <row r="74" spans="1:15" x14ac:dyDescent="0.2">
      <c r="A74" s="126" t="s">
        <v>319</v>
      </c>
      <c r="B74" s="24"/>
      <c r="C74" s="28"/>
      <c r="D74" s="127" t="str">
        <f t="shared" si="5"/>
        <v/>
      </c>
      <c r="E74" s="45"/>
      <c r="F74" s="27" t="str">
        <f>IF(D74="","",VLOOKUP(D74&amp;E74,Podmioty!$A$23:$D$46,4,0))</f>
        <v/>
      </c>
      <c r="G74" s="46"/>
      <c r="H74" s="46"/>
      <c r="I74" s="128" t="str">
        <f t="shared" si="6"/>
        <v/>
      </c>
      <c r="J74" s="128" t="str">
        <f t="shared" si="7"/>
        <v/>
      </c>
      <c r="K74" s="128" t="str">
        <f t="shared" si="8"/>
        <v/>
      </c>
      <c r="L74" s="24"/>
      <c r="M74" s="24"/>
      <c r="N74" s="24"/>
      <c r="O74" s="24"/>
    </row>
    <row r="75" spans="1:15" x14ac:dyDescent="0.2">
      <c r="A75" s="126" t="s">
        <v>320</v>
      </c>
      <c r="B75" s="24"/>
      <c r="C75" s="28"/>
      <c r="D75" s="127" t="str">
        <f t="shared" si="5"/>
        <v/>
      </c>
      <c r="E75" s="45"/>
      <c r="F75" s="27" t="str">
        <f>IF(D75="","",VLOOKUP(D75&amp;E75,Podmioty!$A$23:$D$46,4,0))</f>
        <v/>
      </c>
      <c r="G75" s="46"/>
      <c r="H75" s="46"/>
      <c r="I75" s="128" t="str">
        <f t="shared" si="6"/>
        <v/>
      </c>
      <c r="J75" s="128" t="str">
        <f t="shared" si="7"/>
        <v/>
      </c>
      <c r="K75" s="128" t="str">
        <f t="shared" si="8"/>
        <v/>
      </c>
      <c r="L75" s="24"/>
      <c r="M75" s="24"/>
      <c r="N75" s="24"/>
      <c r="O75" s="24"/>
    </row>
  </sheetData>
  <sheetProtection algorithmName="SHA-512" hashValue="jZO14SOFPca6rIS2hzUcujAEYGmbFV9NEq/S5lhXbVeAl7SW3S/R/NJjU1O6BTZCChSPZQTBG1m9vyt64InDwQ==" saltValue="7RcpndAiON/XuhVfGm3qdQ==" spinCount="100000" sheet="1" formatCells="0" formatColumns="0" formatRows="0"/>
  <autoFilter ref="A30:T30" xr:uid="{00000000-0009-0000-0000-000008000000}"/>
  <mergeCells count="2">
    <mergeCell ref="A29:A30"/>
    <mergeCell ref="I28:K28"/>
  </mergeCells>
  <phoneticPr fontId="3" type="noConversion"/>
  <conditionalFormatting sqref="F31:F75">
    <cfRule type="containsText" dxfId="11" priority="1" operator="containsText" text="nie dotyczy">
      <formula>NOT(ISERROR(SEARCH("nie dotyczy",F31)))</formula>
    </cfRule>
  </conditionalFormatting>
  <dataValidations count="2">
    <dataValidation type="list" allowBlank="1" showInputMessage="1" showErrorMessage="1" sqref="C31:C75" xr:uid="{9BF40317-44BC-9742-8545-D5FE73ED0F90}">
      <formula1>$D$3:$D$17</formula1>
    </dataValidation>
    <dataValidation type="list" allowBlank="1" showInputMessage="1" showErrorMessage="1" sqref="E31:E75" xr:uid="{F787EEC2-0D80-494C-A102-154BD86DD7B9}">
      <formula1>$B$18:$B$21</formula1>
    </dataValidation>
  </dataValidations>
  <pageMargins left="0.7" right="0.7" top="0.75" bottom="0.75" header="0.3" footer="0.3"/>
  <pageSetup paperSize="9" scale="36" fitToHeight="0" orientation="landscape" horizontalDpi="0" verticalDpi="0"/>
  <headerFooter>
    <oddHeader>&amp;L&amp;"System Font,Standardowy"&amp;10&amp;K000000&amp;F&amp;C&amp;A&amp;R&amp;P z &amp;N</oddHeader>
    <oddFooter>&amp;L&amp;F&amp;C&amp;A&amp;R&amp;P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Dane wejściowe</vt:lpstr>
      <vt:lpstr>Podmioty</vt:lpstr>
      <vt:lpstr>Podsumowanie budżetu</vt:lpstr>
      <vt:lpstr>Podział budżetu na Obiekty</vt:lpstr>
      <vt:lpstr>Podział budżetu na Partnerów</vt:lpstr>
      <vt:lpstr>Z1 Wydatki audytowe</vt:lpstr>
      <vt:lpstr>Z2 Pozostałe roboty budowla</vt:lpstr>
      <vt:lpstr>Z3 Prace przygotowawcze</vt:lpstr>
      <vt:lpstr>Z4 Działania edukacyjne doradcz</vt:lpstr>
      <vt:lpstr>Z5 Wkład niepieniężny</vt:lpstr>
      <vt:lpstr>Z6 Koszty pośrednie</vt:lpstr>
      <vt:lpstr>'Dane wejściowe'!Obszar_wydruku</vt:lpstr>
      <vt:lpstr>'Z4 Działania edukacyjne doradcz'!Obszar_wydruku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Włodarczyk</dc:creator>
  <cp:keywords/>
  <dc:description/>
  <cp:lastModifiedBy>jus wlo</cp:lastModifiedBy>
  <cp:lastPrinted>2023-06-18T13:15:35Z</cp:lastPrinted>
  <dcterms:created xsi:type="dcterms:W3CDTF">2023-04-20T12:41:21Z</dcterms:created>
  <dcterms:modified xsi:type="dcterms:W3CDTF">2023-10-05T07:56:53Z</dcterms:modified>
  <cp:category/>
</cp:coreProperties>
</file>